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0" yWindow="65476" windowWidth="15480" windowHeight="7620" activeTab="1"/>
  </bookViews>
  <sheets>
    <sheet name="Euro-Check" sheetId="1" r:id="rId1"/>
    <sheet name="Ohjeet" sheetId="2" r:id="rId2"/>
    <sheet name="Tietojen syöttäminen" sheetId="3" r:id="rId3"/>
    <sheet name="Tulokset" sheetId="4" r:id="rId4"/>
    <sheet name="Laskenta" sheetId="5" r:id="rId5"/>
    <sheet name="Vertailuarvot" sheetId="6" r:id="rId6"/>
  </sheets>
  <definedNames>
    <definedName name="_edn1" localSheetId="2">'Tietojen syöttäminen'!$F$30</definedName>
    <definedName name="_ednref1" localSheetId="2">'Tietojen syöttäminen'!$F$27</definedName>
  </definedNames>
  <calcPr fullCalcOnLoad="1"/>
</workbook>
</file>

<file path=xl/comments6.xml><?xml version="1.0" encoding="utf-8"?>
<comments xmlns="http://schemas.openxmlformats.org/spreadsheetml/2006/main">
  <authors>
    <author>MitarbeiterrIn</author>
  </authors>
  <commentList>
    <comment ref="Q4" authorId="0">
      <text>
        <r>
          <rPr>
            <b/>
            <sz val="8"/>
            <rFont val="Tahoma"/>
            <family val="0"/>
          </rPr>
          <t>Energyagency.at:
Huipputuotteiden ja uusien keskivertolaitteiden tiedot voivat olla erilaiset eri maissa, ja tiedot on sen vuoksi mahdollisesti erikseen päivitettävä vastaamaan kunkin maan omaa tilannetta.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<sst xmlns="http://schemas.openxmlformats.org/spreadsheetml/2006/main" count="621" uniqueCount="242">
  <si>
    <t>◯</t>
  </si>
  <si>
    <t>A+, A++</t>
  </si>
  <si>
    <t>A+</t>
  </si>
  <si>
    <t>A</t>
  </si>
  <si>
    <t>B</t>
  </si>
  <si>
    <t>C</t>
  </si>
  <si>
    <t>D</t>
  </si>
  <si>
    <t>E</t>
  </si>
  <si>
    <t>F</t>
  </si>
  <si>
    <t>G</t>
  </si>
  <si>
    <t>A++</t>
  </si>
  <si>
    <t>ON</t>
  </si>
  <si>
    <t>OFF</t>
  </si>
  <si>
    <t>kg CO2</t>
  </si>
  <si>
    <t>1-5 years</t>
  </si>
  <si>
    <t>5-10 years</t>
  </si>
  <si>
    <t>10-20 years</t>
  </si>
  <si>
    <t>20+ years</t>
  </si>
  <si>
    <t>kg CO2 per kWh</t>
  </si>
  <si>
    <t>~ 150 L</t>
  </si>
  <si>
    <t>~ 230 L</t>
  </si>
  <si>
    <t>~ 130 L</t>
  </si>
  <si>
    <t>~ 250 L</t>
  </si>
  <si>
    <t>~ 300 L</t>
  </si>
  <si>
    <t>~ 100 L</t>
  </si>
  <si>
    <t>~ 260 L</t>
  </si>
  <si>
    <t>~ 170 L</t>
  </si>
  <si>
    <t>~ 350 L</t>
  </si>
  <si>
    <t>CRT 4:3</t>
  </si>
  <si>
    <t>CRT 16:9</t>
  </si>
  <si>
    <t>~ 40cm</t>
  </si>
  <si>
    <t>~ 80cm</t>
  </si>
  <si>
    <t>48 cm</t>
  </si>
  <si>
    <t>38 cm</t>
  </si>
  <si>
    <t>Thomas Barth</t>
  </si>
  <si>
    <t>Austrian Energy Agency</t>
  </si>
  <si>
    <t>thomas.barth@energyagency.at</t>
  </si>
  <si>
    <t>Tämä laskentatyökalu sisältää seuraavat tuoteryhmät:</t>
  </si>
  <si>
    <t>Astianpesu</t>
  </si>
  <si>
    <t>OHJEET</t>
  </si>
  <si>
    <t>Joissakin toimistolaite- ja kulutuselektroniikkaryhmissä valmiustilan kulutus on oleellinen tieto ja siksi se on syötettävä.</t>
  </si>
  <si>
    <r>
      <t xml:space="preserve"> </t>
    </r>
    <r>
      <rPr>
        <sz val="10"/>
        <rFont val="Arial"/>
        <family val="2"/>
      </rPr>
      <t>- energiankulutus, CO2-päästöt ja rahansäästö vuotta kohden käyttäjän valitseman tuotteen osalta</t>
    </r>
  </si>
  <si>
    <r>
      <t xml:space="preserve"> </t>
    </r>
    <r>
      <rPr>
        <sz val="10"/>
        <rFont val="Arial"/>
        <family val="2"/>
      </rPr>
      <t>- energiankulutus, CO2-päästöt ja rahansäästö vuotta kohden vertailukelpoisen topten-tuotteen osalta</t>
    </r>
  </si>
  <si>
    <t>Käyttäjä voi tehdä seuraavanlaisia tuotevertailuja:</t>
  </si>
  <si>
    <t>Muut laitteet</t>
  </si>
  <si>
    <t xml:space="preserve"> - käyttäjän valitseman laitteen valmiustilakulutus</t>
  </si>
  <si>
    <t xml:space="preserve"> - topten-tuotteen valmiustilakulutus</t>
  </si>
  <si>
    <r>
      <t>Tietojen syöttövaihtoehdot</t>
    </r>
    <r>
      <rPr>
        <b/>
        <sz val="10"/>
        <color indexed="9"/>
        <rFont val="Arial"/>
        <family val="2"/>
      </rPr>
      <t>ckground information</t>
    </r>
  </si>
  <si>
    <t>Käyttäjä voi valita seuraavat vaihtoehdot, joiden perusteella tuotteita verrataan topten-tuotteisiin:</t>
  </si>
  <si>
    <t>Esimerkki - kuinka toimia…</t>
  </si>
  <si>
    <r>
      <t>Tehtävä:</t>
    </r>
    <r>
      <rPr>
        <sz val="10"/>
        <rFont val="Arial"/>
        <family val="2"/>
      </rPr>
      <t xml:space="preserve"> Haluat tarkistaa televisiosi energiankulutuksen nähdäksesi kuinka suuri ero sen ja huipputuotteen välillä on.</t>
    </r>
  </si>
  <si>
    <t>Kuinka monta viikkoa vuodessa asut tässä taloudessa?</t>
  </si>
  <si>
    <t>Kuinka paljon maksat sähköstä kilowattituntia kohden?</t>
  </si>
  <si>
    <t>Ajanviete</t>
  </si>
  <si>
    <t>Iso CRT-TV</t>
  </si>
  <si>
    <t>Virta päällä päivää kohti</t>
  </si>
  <si>
    <t>Tuntia päällä</t>
  </si>
  <si>
    <t>Tuntia valmiustilassa</t>
  </si>
  <si>
    <t>Tuntia pois päältä</t>
  </si>
  <si>
    <t>Lukumäärä</t>
  </si>
  <si>
    <t>4) Mene tulokset-sivulle</t>
  </si>
  <si>
    <t>Tulokset</t>
  </si>
  <si>
    <t>Siirry kohtaan:</t>
  </si>
  <si>
    <t>Yhteystiedot</t>
  </si>
  <si>
    <t>KÄYNNISTÄ TYÖKALU</t>
  </si>
  <si>
    <r>
      <t>2) Mene kohtaan TV:t</t>
    </r>
    <r>
      <rPr>
        <sz val="10"/>
        <rFont val="Arial"/>
        <family val="2"/>
      </rPr>
      <t xml:space="preserve"> (kohdassa </t>
    </r>
    <r>
      <rPr>
        <i/>
        <sz val="10"/>
        <rFont val="Arial"/>
        <family val="2"/>
      </rPr>
      <t>Ajanviete</t>
    </r>
    <r>
      <rPr>
        <sz val="10"/>
        <rFont val="Arial"/>
        <family val="2"/>
      </rPr>
      <t>)</t>
    </r>
  </si>
  <si>
    <t>Euroa</t>
  </si>
  <si>
    <t>Viikkoa</t>
  </si>
  <si>
    <t>Laskelmia voi tehdä mistä tahansa yksittäisestä tuoteryhmästä; kaikkien kotitalouslaitteiden tietojen syöttäminen ei siis ole välttämätöntä.</t>
  </si>
  <si>
    <t>Tulokset-sivulle voi mennä milloin tahansa.</t>
  </si>
  <si>
    <t xml:space="preserve"> - tuote tietystä tuote-, koko- ja ikäryhmästä (ikä vuosina) verrattuna keskivertoon topten-tuotteeseen</t>
  </si>
  <si>
    <t xml:space="preserve"> - uusi keskiverto tuote tietystä tuote- ja kokoryhmästä verrattuna keskivertoon topten-tuotteeseen</t>
  </si>
  <si>
    <t xml:space="preserve"> - tuote tietystä tuote- ja kokoryhmästä sekä energiankulutusluokasta (A-G) verrattuna keskivertoon topten-tuotteeseen</t>
  </si>
  <si>
    <t xml:space="preserve"> - laitteen valmiustilan kustannussäästöpotentiaali silloin, kun valitaan topten-tuote</t>
  </si>
  <si>
    <t xml:space="preserve"> - kokonaiskustannussäästöpotentiaali silloin, kun valitaan topten-tuote</t>
  </si>
  <si>
    <t xml:space="preserve"> - valitaan energiatehokkuusluokka (EU:n energiamerkintäluokitus, A-G)</t>
  </si>
  <si>
    <t>Tuotevertailuvaihtoehdot</t>
  </si>
  <si>
    <r>
      <t xml:space="preserve">Laskurin </t>
    </r>
    <r>
      <rPr>
        <i/>
        <sz val="10"/>
        <rFont val="Arial"/>
        <family val="2"/>
      </rPr>
      <t>Tulokset</t>
    </r>
    <r>
      <rPr>
        <sz val="10"/>
        <rFont val="Arial"/>
        <family val="2"/>
      </rPr>
      <t xml:space="preserve">-sivulta saa seuraavat tiedot: </t>
    </r>
  </si>
  <si>
    <t>Laskurin antamat laskentatulokset</t>
  </si>
  <si>
    <t>TIETOJEN SYÖTTÄMINEN</t>
  </si>
  <si>
    <t>Yleistiedot</t>
  </si>
  <si>
    <t>viikkoa</t>
  </si>
  <si>
    <t>Kuinka monta viikkoa huoneistossa asutaan vuosittain?</t>
  </si>
  <si>
    <t>Kuinka paljon sähkö maksaa per kWh?</t>
  </si>
  <si>
    <t>Jäähdytys</t>
  </si>
  <si>
    <t>Pakastus</t>
  </si>
  <si>
    <t>Toimisto</t>
  </si>
  <si>
    <t>Kappalemäärä</t>
  </si>
  <si>
    <t>TULOKSET</t>
  </si>
  <si>
    <t>3) Valitse tuotteesi sekä tuotteen kappalemäärä ja käyttäjätiedot</t>
  </si>
  <si>
    <t>Siirry kohtaan</t>
  </si>
  <si>
    <t>Pesu/Kuivaus</t>
  </si>
  <si>
    <t>Energialuokka / Ikä</t>
  </si>
  <si>
    <t>Jääkaappi pakastelokerolla</t>
  </si>
  <si>
    <t>Jääkaappi ILMAN pakastelokeroa</t>
  </si>
  <si>
    <t>Jääkaappi/Pakastin-yhdistelmä</t>
  </si>
  <si>
    <t>30° / 40° Pyykki</t>
  </si>
  <si>
    <t>60° Pyykki</t>
  </si>
  <si>
    <t>90° Pyykki</t>
  </si>
  <si>
    <t>kertaa</t>
  </si>
  <si>
    <t>Kuivausrumpu</t>
  </si>
  <si>
    <t>Kuinka monta kertaa viikossa käytät kuivausrumpua?</t>
  </si>
  <si>
    <t>Pieni Plasma-TV</t>
  </si>
  <si>
    <t>Pieni LCD-TV</t>
  </si>
  <si>
    <t>Iso Plasma-TV</t>
  </si>
  <si>
    <t>Iso LCD-TV</t>
  </si>
  <si>
    <t>alle 109 cm</t>
  </si>
  <si>
    <t>yli 110 cm</t>
  </si>
  <si>
    <t>Monitoimitulostin</t>
  </si>
  <si>
    <t>Iso TFT-Näyttö</t>
  </si>
  <si>
    <t>Pieni TFT-Näyttö</t>
  </si>
  <si>
    <t>Mustesuihkutulostin</t>
  </si>
  <si>
    <t>Lasertulostin</t>
  </si>
  <si>
    <t>Kopiokone</t>
  </si>
  <si>
    <t>irti sähköverkosta</t>
  </si>
  <si>
    <r>
      <t>Kulutuselektroniikka:</t>
    </r>
    <r>
      <rPr>
        <sz val="10"/>
        <rFont val="Arial"/>
        <family val="0"/>
      </rPr>
      <t xml:space="preserve"> CRT-TV (kuvaputki),  LCD-TV, Plasma-TV, Taustaprojektio-TV</t>
    </r>
  </si>
  <si>
    <r>
      <t>Toimistolaitteet:</t>
    </r>
    <r>
      <rPr>
        <sz val="10"/>
        <rFont val="Arial"/>
        <family val="0"/>
      </rPr>
      <t xml:space="preserve"> CRT-Näytöt (kuvaputki), LCD-Näytöt, Mustesuihkutulostimet, Lasertulostimet, Monitoimitulostimet, Kopiokoneet </t>
    </r>
  </si>
  <si>
    <t>Pieni CRT-TV (kuvaputki)</t>
  </si>
  <si>
    <t>Iso CRT-TV (kuvaputki)</t>
  </si>
  <si>
    <t>Pudotusvalikko</t>
  </si>
  <si>
    <t>Uusi keskiverto tuote</t>
  </si>
  <si>
    <t>1-5 v</t>
  </si>
  <si>
    <t>5-10 v</t>
  </si>
  <si>
    <t>10-20 v</t>
  </si>
  <si>
    <t>20 v+</t>
  </si>
  <si>
    <t>Värikenttien selitys</t>
  </si>
  <si>
    <t>Syötetään tunnit</t>
  </si>
  <si>
    <t>Syötetään lukumäärä</t>
  </si>
  <si>
    <t>1-5 vuotta</t>
  </si>
  <si>
    <t>5-10 vuotta</t>
  </si>
  <si>
    <t>10-20 vuotta</t>
  </si>
  <si>
    <t>20+ vuotta</t>
  </si>
  <si>
    <t>Valitaan tuotteen ikä</t>
  </si>
  <si>
    <t>Tunnettu energiatehokkuusluokka (tuotteet vuoden 1995 jälkeen)</t>
  </si>
  <si>
    <t>Työkalun käynnistys</t>
  </si>
  <si>
    <t>Työkalun ohjeet</t>
  </si>
  <si>
    <t>Laske energia- ja kustannussäästösi ennen uuden laitteen hankintaa!</t>
  </si>
  <si>
    <t>Pesu</t>
  </si>
  <si>
    <t>Valitun tuotteen energiankulutus ja päästöt</t>
  </si>
  <si>
    <t>Topten-tuotteen energiankulutus ja päästöt</t>
  </si>
  <si>
    <t>Säästöpotentiaali</t>
  </si>
  <si>
    <t>Valitun tuotteen valmiustila-kulutus</t>
  </si>
  <si>
    <t>Topten-tuotteen valmiustila-kulutus</t>
  </si>
  <si>
    <t>Säästöpoten-tiaali</t>
  </si>
  <si>
    <t>Yhteenlaskettu säästöpotentiaali</t>
  </si>
  <si>
    <t>Yhteensä (per vuosi)</t>
  </si>
  <si>
    <t>Jääkaappi ILMAN pakastelokeroa - pieni</t>
  </si>
  <si>
    <t>Jääkaappi ILMAN pakastelokeroa - iso</t>
  </si>
  <si>
    <t>Jääkaappi pakastelokerolla - pieni</t>
  </si>
  <si>
    <t>Jääkaappi pakastelokerolla - iso</t>
  </si>
  <si>
    <t>Jääkaappi/Pakastin-yhdistelmä - pieni</t>
  </si>
  <si>
    <t>Jääkaappi/Pakastin-yhdistelmä - iso</t>
  </si>
  <si>
    <t>Tulos</t>
  </si>
  <si>
    <t>Vertailulaite</t>
  </si>
  <si>
    <t>Pesukone 30° / 40°</t>
  </si>
  <si>
    <t>Pesukone 60°</t>
  </si>
  <si>
    <t>Pesukone 90°</t>
  </si>
  <si>
    <t>Astianpesukone - pieni</t>
  </si>
  <si>
    <t>Astianpesukone - iso</t>
  </si>
  <si>
    <t>CRT-TV (kuvaputki) - pieni</t>
  </si>
  <si>
    <t>CRT-TV (kuvaputki) - iso</t>
  </si>
  <si>
    <t>Plasma-TV - pieni</t>
  </si>
  <si>
    <t>Plasma-TV - iso</t>
  </si>
  <si>
    <t>LCD-TV - pieni</t>
  </si>
  <si>
    <t>LCD-TV - iso</t>
  </si>
  <si>
    <t>Vertailulaitteiden tulos</t>
  </si>
  <si>
    <t>Vertailulaitteiden tulos - Ajanviete</t>
  </si>
  <si>
    <t>Tulos - Ajanviete</t>
  </si>
  <si>
    <t>CO2-Laskelma</t>
  </si>
  <si>
    <t>TFT-Näyttö - iso</t>
  </si>
  <si>
    <t>TFT-Näyttö - pieni</t>
  </si>
  <si>
    <t>Jääkaapit</t>
  </si>
  <si>
    <t>Energialuokka</t>
  </si>
  <si>
    <t>Kulutus [kWh] pieni</t>
  </si>
  <si>
    <t>Kulutus [kWh] iso</t>
  </si>
  <si>
    <t>Kulutus [kWh] pieni + pakastelokero</t>
  </si>
  <si>
    <t>Kulutus [kWh] iso + pakastelokero</t>
  </si>
  <si>
    <t>Jääkaappi/Pakastin-yhdistelmät</t>
  </si>
  <si>
    <t>Pakastimet</t>
  </si>
  <si>
    <t>Pesukone - pieni</t>
  </si>
  <si>
    <t>Pesukone - iso</t>
  </si>
  <si>
    <t>TV:t</t>
  </si>
  <si>
    <t>Toimintatila</t>
  </si>
  <si>
    <t>CRT (kuvaputki) - pieni</t>
  </si>
  <si>
    <t>CRT (kuvaputki) - iso</t>
  </si>
  <si>
    <t>Plasma - pieni</t>
  </si>
  <si>
    <t>Plasma - iso</t>
  </si>
  <si>
    <t>LCD - pieni</t>
  </si>
  <si>
    <t>LCD - iso</t>
  </si>
  <si>
    <t>Pesu + kuivaus</t>
  </si>
  <si>
    <t>0-5 vuotta</t>
  </si>
  <si>
    <t>huipputuote</t>
  </si>
  <si>
    <t>valmiustila</t>
  </si>
  <si>
    <t>huipputuote ON</t>
  </si>
  <si>
    <t>huipputuote OFF</t>
  </si>
  <si>
    <t>huipputuote valmiustilassa</t>
  </si>
  <si>
    <t>EURO-CHECK Vertailutiedot</t>
  </si>
  <si>
    <t>uusi keskivertolaite</t>
  </si>
  <si>
    <t>Palaa takaisin:</t>
  </si>
  <si>
    <t>kWh/vuosi</t>
  </si>
  <si>
    <t>EURO/vuosi</t>
  </si>
  <si>
    <t>Yleistietoa laskentatyökalusta</t>
  </si>
  <si>
    <t>Valkoisen linjan laitteet</t>
  </si>
  <si>
    <t xml:space="preserve"> - säästöpotentiaali, joka on mahdollista saavuttaa valitsemalla topten-tuote (tässä laskelmassa ei oteta huomioon laitteen valmiustilakulutusta)</t>
  </si>
  <si>
    <t xml:space="preserve"> - valitaan tuotteen ikä (vaihtoehtoina on uusi keskiverto tuote ja viisi erilaista ikäluokittelu-tasoa)</t>
  </si>
  <si>
    <r>
      <t>1) Syötä yleistiedot</t>
    </r>
    <r>
      <rPr>
        <sz val="10"/>
        <rFont val="Arial"/>
        <family val="2"/>
      </rPr>
      <t xml:space="preserve"> (oletustietoina käytetään 52 viikkoa ja 0,18 € / kWh)</t>
    </r>
  </si>
  <si>
    <t>Jos sinulla on kommentteja, ehdotuksia ja/tai tarvitset apua laskentatyökalun käytössä, voit vapaasti ottaa yhteyttä sähköpostilla:</t>
  </si>
  <si>
    <t>Pudotusvalikkojen vaihtoehtojen selitys</t>
  </si>
  <si>
    <t>Astianpesukoneet</t>
  </si>
  <si>
    <r>
      <t>Pesu/Kuivaus:</t>
    </r>
    <r>
      <rPr>
        <sz val="10"/>
        <rFont val="Arial"/>
        <family val="2"/>
      </rPr>
      <t xml:space="preserve"> Pesukoneet, Pesukone linkouksella, </t>
    </r>
    <r>
      <rPr>
        <sz val="10"/>
        <rFont val="Arial"/>
        <family val="0"/>
      </rPr>
      <t>Kuivausrummut</t>
    </r>
  </si>
  <si>
    <t>Pesukone linkouksella 30° / 40°</t>
  </si>
  <si>
    <t>Pesukone linkouksella 60°</t>
  </si>
  <si>
    <t>Pesukone linkouksella 90°</t>
  </si>
  <si>
    <t>Pesukone</t>
  </si>
  <si>
    <t>Kuinka monta kertaa viikossa peset pyykkiä?</t>
  </si>
  <si>
    <t>Leveys 45cm</t>
  </si>
  <si>
    <t>Leveys 60cm</t>
  </si>
  <si>
    <t>alle 10 hengen astiasto</t>
  </si>
  <si>
    <t>yli 10 hengen astiasto</t>
  </si>
  <si>
    <t>Pesukertojen lukumäärä viikossa</t>
  </si>
  <si>
    <t>Säiliöpakastin</t>
  </si>
  <si>
    <t>Säiliöpakastin - pieni</t>
  </si>
  <si>
    <t>Säiliöpakastin - iso</t>
  </si>
  <si>
    <t>Pesukone linkouksella</t>
  </si>
  <si>
    <t>Virta päällä vuorokautta kohti</t>
  </si>
  <si>
    <r>
      <t xml:space="preserve">Jäähdytys/jäädytys: </t>
    </r>
    <r>
      <rPr>
        <sz val="10"/>
        <rFont val="Arial"/>
        <family val="0"/>
      </rPr>
      <t>Jääkaapit, Jääkaappi/Pakastin-yhdistelmät, Kaappipakastimet, Säiliöpakastimet</t>
    </r>
  </si>
  <si>
    <t>Kaappipakastin</t>
  </si>
  <si>
    <t>Kaappipakastin - pieni</t>
  </si>
  <si>
    <t>Kaappipakastin - iso</t>
  </si>
  <si>
    <t>Ajanviete ja Toimisto</t>
  </si>
  <si>
    <t>Tulos - Toimisto</t>
  </si>
  <si>
    <t>Valmiustila
Toimisto</t>
  </si>
  <si>
    <t>Vertailulaitteiden tulos - Toimisto</t>
  </si>
  <si>
    <t>usein</t>
  </si>
  <si>
    <t>aina</t>
  </si>
  <si>
    <t>harvoin</t>
  </si>
  <si>
    <t>Tulos - Ajanviete + Toimisto yhteensä</t>
  </si>
  <si>
    <t>Vertailulaitteiden tulos - Ajanviete +
Toimisto yhteensä</t>
  </si>
  <si>
    <t>Valmiustila
Ajanviete</t>
  </si>
  <si>
    <t>Valmiustila
Ajanviete + Toimisto yhteensä</t>
  </si>
  <si>
    <t>Käyttäjätuki Suomessa:</t>
  </si>
  <si>
    <t>motiva@motiva.fi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</si>
</sst>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00"/>
    <numFmt numFmtId="184" formatCode="0.000000000"/>
    <numFmt numFmtId="185" formatCode="0.0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&quot;€&quot;\ #,##0.0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Unicode MS"/>
      <family val="2"/>
    </font>
    <font>
      <sz val="12"/>
      <name val="Arial Unicode MS"/>
      <family val="2"/>
    </font>
    <font>
      <b/>
      <sz val="12"/>
      <name val="Webdings"/>
      <family val="1"/>
    </font>
    <font>
      <b/>
      <sz val="10"/>
      <color indexed="63"/>
      <name val="Arial"/>
      <family val="2"/>
    </font>
    <font>
      <b/>
      <u val="single"/>
      <sz val="2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8"/>
      <color indexed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0"/>
    </font>
    <font>
      <sz val="12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name val="Arial Narrow"/>
      <family val="0"/>
    </font>
    <font>
      <sz val="12"/>
      <color indexed="10"/>
      <name val="Arial"/>
      <family val="0"/>
    </font>
    <font>
      <i/>
      <sz val="12"/>
      <name val="Arial Narrow"/>
      <family val="0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0"/>
    </font>
    <font>
      <b/>
      <sz val="11"/>
      <color indexed="9"/>
      <name val="Arial"/>
      <family val="2"/>
    </font>
    <font>
      <b/>
      <u val="single"/>
      <sz val="14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49" fontId="1" fillId="4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0" fillId="5" borderId="0" xfId="0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6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1" fillId="4" borderId="7" xfId="0" applyNumberFormat="1" applyFont="1" applyFill="1" applyBorder="1" applyAlignment="1">
      <alignment horizontal="right"/>
    </xf>
    <xf numFmtId="2" fontId="1" fillId="4" borderId="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" fontId="0" fillId="0" borderId="2" xfId="0" applyNumberFormat="1" applyFont="1" applyFill="1" applyBorder="1" applyAlignment="1">
      <alignment horizontal="right" vertical="top" wrapText="1"/>
    </xf>
    <xf numFmtId="2" fontId="1" fillId="4" borderId="1" xfId="0" applyNumberFormat="1" applyFont="1" applyFill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" fillId="4" borderId="7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0" fillId="4" borderId="10" xfId="0" applyNumberFormat="1" applyFill="1" applyBorder="1" applyAlignment="1">
      <alignment/>
    </xf>
    <xf numFmtId="190" fontId="0" fillId="4" borderId="10" xfId="0" applyNumberFormat="1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/>
    </xf>
    <xf numFmtId="2" fontId="0" fillId="7" borderId="2" xfId="0" applyNumberFormat="1" applyFill="1" applyBorder="1" applyAlignment="1">
      <alignment/>
    </xf>
    <xf numFmtId="2" fontId="0" fillId="7" borderId="6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8" borderId="0" xfId="0" applyFont="1" applyFill="1" applyAlignment="1">
      <alignment/>
    </xf>
    <xf numFmtId="0" fontId="1" fillId="6" borderId="1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2" fontId="0" fillId="6" borderId="12" xfId="0" applyNumberFormat="1" applyFont="1" applyFill="1" applyBorder="1" applyAlignment="1">
      <alignment horizontal="left" vertical="top" wrapText="1"/>
    </xf>
    <xf numFmtId="2" fontId="0" fillId="5" borderId="13" xfId="0" applyNumberFormat="1" applyFont="1" applyFill="1" applyBorder="1" applyAlignment="1">
      <alignment horizontal="left" vertical="top" wrapText="1"/>
    </xf>
    <xf numFmtId="2" fontId="0" fillId="6" borderId="12" xfId="0" applyNumberFormat="1" applyFill="1" applyBorder="1" applyAlignment="1">
      <alignment horizontal="left"/>
    </xf>
    <xf numFmtId="2" fontId="0" fillId="5" borderId="13" xfId="0" applyNumberFormat="1" applyFill="1" applyBorder="1" applyAlignment="1">
      <alignment horizontal="left"/>
    </xf>
    <xf numFmtId="2" fontId="0" fillId="6" borderId="14" xfId="0" applyNumberFormat="1" applyFill="1" applyBorder="1" applyAlignment="1">
      <alignment horizontal="left"/>
    </xf>
    <xf numFmtId="2" fontId="0" fillId="5" borderId="15" xfId="0" applyNumberFormat="1" applyFill="1" applyBorder="1" applyAlignment="1">
      <alignment horizontal="left"/>
    </xf>
    <xf numFmtId="0" fontId="0" fillId="6" borderId="2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2" xfId="0" applyFont="1" applyFill="1" applyBorder="1" applyAlignment="1">
      <alignment vertical="top" wrapText="1"/>
    </xf>
    <xf numFmtId="0" fontId="0" fillId="6" borderId="13" xfId="0" applyFont="1" applyFill="1" applyBorder="1" applyAlignment="1">
      <alignment vertical="top" wrapText="1"/>
    </xf>
    <xf numFmtId="0" fontId="0" fillId="6" borderId="6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right" vertical="top" wrapText="1"/>
    </xf>
    <xf numFmtId="0" fontId="0" fillId="6" borderId="6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3" xfId="0" applyFill="1" applyBorder="1" applyAlignment="1">
      <alignment/>
    </xf>
    <xf numFmtId="0" fontId="1" fillId="5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5" fillId="0" borderId="0" xfId="20" applyAlignment="1">
      <alignment/>
    </xf>
    <xf numFmtId="0" fontId="5" fillId="0" borderId="0" xfId="2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2" fontId="0" fillId="6" borderId="2" xfId="0" applyNumberFormat="1" applyFill="1" applyBorder="1" applyAlignment="1">
      <alignment horizontal="left"/>
    </xf>
    <xf numFmtId="2" fontId="0" fillId="6" borderId="2" xfId="0" applyNumberFormat="1" applyFont="1" applyFill="1" applyBorder="1" applyAlignment="1">
      <alignment horizontal="left" vertical="top" wrapText="1"/>
    </xf>
    <xf numFmtId="2" fontId="0" fillId="6" borderId="6" xfId="0" applyNumberForma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6" fillId="0" borderId="0" xfId="0" applyFont="1" applyAlignment="1">
      <alignment/>
    </xf>
    <xf numFmtId="0" fontId="5" fillId="0" borderId="28" xfId="20" applyFill="1" applyBorder="1" applyAlignment="1">
      <alignment horizontal="left"/>
    </xf>
    <xf numFmtId="0" fontId="5" fillId="0" borderId="29" xfId="20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3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0" xfId="0" applyFont="1" applyAlignment="1">
      <alignment/>
    </xf>
    <xf numFmtId="0" fontId="19" fillId="8" borderId="8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6" xfId="0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9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20" fillId="0" borderId="0" xfId="20" applyFont="1" applyBorder="1" applyAlignment="1">
      <alignment horizontal="left" vertical="top" wrapText="1" indent="2"/>
    </xf>
    <xf numFmtId="0" fontId="19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 indent="1"/>
    </xf>
    <xf numFmtId="1" fontId="24" fillId="0" borderId="0" xfId="0" applyNumberFormat="1" applyFont="1" applyFill="1" applyBorder="1" applyAlignment="1">
      <alignment/>
    </xf>
    <xf numFmtId="0" fontId="20" fillId="0" borderId="0" xfId="20" applyFont="1" applyAlignment="1">
      <alignment horizontal="left" indent="1"/>
    </xf>
    <xf numFmtId="0" fontId="2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5" borderId="0" xfId="0" applyFont="1" applyFill="1" applyAlignment="1">
      <alignment/>
    </xf>
    <xf numFmtId="0" fontId="19" fillId="5" borderId="0" xfId="0" applyFont="1" applyFill="1" applyAlignment="1">
      <alignment/>
    </xf>
    <xf numFmtId="49" fontId="1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6" fillId="8" borderId="0" xfId="0" applyFont="1" applyFill="1" applyAlignment="1">
      <alignment/>
    </xf>
    <xf numFmtId="0" fontId="16" fillId="8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6" fillId="0" borderId="2" xfId="0" applyFont="1" applyBorder="1" applyAlignment="1">
      <alignment horizontal="left"/>
    </xf>
    <xf numFmtId="49" fontId="16" fillId="0" borderId="2" xfId="0" applyNumberFormat="1" applyFont="1" applyBorder="1" applyAlignment="1">
      <alignment/>
    </xf>
    <xf numFmtId="0" fontId="5" fillId="0" borderId="28" xfId="20" applyFill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/>
    </xf>
    <xf numFmtId="0" fontId="30" fillId="3" borderId="0" xfId="0" applyFont="1" applyFill="1" applyAlignment="1">
      <alignment/>
    </xf>
    <xf numFmtId="0" fontId="2" fillId="0" borderId="0" xfId="0" applyFont="1" applyAlignment="1">
      <alignment/>
    </xf>
    <xf numFmtId="0" fontId="29" fillId="0" borderId="0" xfId="0" applyFont="1" applyBorder="1" applyAlignment="1">
      <alignment/>
    </xf>
    <xf numFmtId="49" fontId="32" fillId="0" borderId="2" xfId="0" applyNumberFormat="1" applyFont="1" applyBorder="1" applyAlignment="1">
      <alignment/>
    </xf>
    <xf numFmtId="0" fontId="31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1" fillId="3" borderId="0" xfId="0" applyFont="1" applyFill="1" applyBorder="1" applyAlignment="1">
      <alignment/>
    </xf>
    <xf numFmtId="2" fontId="0" fillId="4" borderId="36" xfId="0" applyNumberFormat="1" applyFill="1" applyBorder="1" applyAlignment="1">
      <alignment/>
    </xf>
    <xf numFmtId="0" fontId="3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29" fillId="3" borderId="37" xfId="0" applyFont="1" applyFill="1" applyBorder="1" applyAlignment="1">
      <alignment/>
    </xf>
    <xf numFmtId="0" fontId="29" fillId="3" borderId="38" xfId="0" applyFont="1" applyFill="1" applyBorder="1" applyAlignment="1">
      <alignment horizontal="center"/>
    </xf>
    <xf numFmtId="0" fontId="33" fillId="3" borderId="0" xfId="0" applyFont="1" applyFill="1" applyAlignment="1">
      <alignment/>
    </xf>
    <xf numFmtId="0" fontId="0" fillId="9" borderId="0" xfId="0" applyFill="1" applyAlignment="1">
      <alignment/>
    </xf>
    <xf numFmtId="2" fontId="0" fillId="10" borderId="10" xfId="0" applyNumberFormat="1" applyFill="1" applyBorder="1" applyAlignment="1">
      <alignment/>
    </xf>
    <xf numFmtId="190" fontId="0" fillId="10" borderId="10" xfId="0" applyNumberFormat="1" applyFill="1" applyBorder="1" applyAlignment="1">
      <alignment/>
    </xf>
    <xf numFmtId="0" fontId="16" fillId="10" borderId="0" xfId="0" applyFont="1" applyFill="1" applyAlignment="1">
      <alignment/>
    </xf>
    <xf numFmtId="1" fontId="16" fillId="10" borderId="0" xfId="0" applyNumberFormat="1" applyFont="1" applyFill="1" applyBorder="1" applyAlignment="1">
      <alignment/>
    </xf>
    <xf numFmtId="0" fontId="16" fillId="10" borderId="0" xfId="0" applyFont="1" applyFill="1" applyBorder="1" applyAlignment="1">
      <alignment/>
    </xf>
    <xf numFmtId="0" fontId="17" fillId="0" borderId="8" xfId="0" applyFont="1" applyBorder="1" applyAlignment="1">
      <alignment/>
    </xf>
    <xf numFmtId="0" fontId="17" fillId="0" borderId="5" xfId="0" applyFont="1" applyFill="1" applyBorder="1" applyAlignment="1">
      <alignment/>
    </xf>
    <xf numFmtId="0" fontId="16" fillId="10" borderId="11" xfId="0" applyFont="1" applyFill="1" applyBorder="1" applyAlignment="1">
      <alignment horizontal="center"/>
    </xf>
    <xf numFmtId="0" fontId="16" fillId="10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6" fillId="10" borderId="0" xfId="0" applyFont="1" applyFill="1" applyAlignment="1">
      <alignment/>
    </xf>
    <xf numFmtId="0" fontId="16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4" borderId="5" xfId="0" applyFont="1" applyFill="1" applyBorder="1" applyAlignment="1">
      <alignment/>
    </xf>
    <xf numFmtId="0" fontId="19" fillId="10" borderId="4" xfId="0" applyFont="1" applyFill="1" applyBorder="1" applyAlignment="1">
      <alignment/>
    </xf>
    <xf numFmtId="0" fontId="35" fillId="3" borderId="0" xfId="0" applyFont="1" applyFill="1" applyAlignment="1">
      <alignment/>
    </xf>
    <xf numFmtId="190" fontId="0" fillId="4" borderId="21" xfId="0" applyNumberFormat="1" applyFill="1" applyBorder="1" applyAlignment="1">
      <alignment/>
    </xf>
    <xf numFmtId="0" fontId="36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2" fillId="9" borderId="0" xfId="0" applyFont="1" applyFill="1" applyAlignment="1">
      <alignment wrapText="1"/>
    </xf>
    <xf numFmtId="0" fontId="2" fillId="9" borderId="0" xfId="0" applyFont="1" applyFill="1" applyAlignment="1">
      <alignment/>
    </xf>
    <xf numFmtId="0" fontId="29" fillId="3" borderId="0" xfId="0" applyFont="1" applyFill="1" applyAlignment="1">
      <alignment horizontal="center" wrapText="1"/>
    </xf>
    <xf numFmtId="2" fontId="1" fillId="4" borderId="10" xfId="0" applyNumberFormat="1" applyFont="1" applyFill="1" applyBorder="1" applyAlignment="1">
      <alignment/>
    </xf>
    <xf numFmtId="2" fontId="0" fillId="10" borderId="36" xfId="0" applyNumberFormat="1" applyFill="1" applyBorder="1" applyAlignment="1">
      <alignment/>
    </xf>
    <xf numFmtId="2" fontId="1" fillId="10" borderId="10" xfId="0" applyNumberFormat="1" applyFont="1" applyFill="1" applyBorder="1" applyAlignment="1">
      <alignment/>
    </xf>
    <xf numFmtId="190" fontId="0" fillId="10" borderId="36" xfId="0" applyNumberFormat="1" applyFill="1" applyBorder="1" applyAlignment="1">
      <alignment/>
    </xf>
    <xf numFmtId="190" fontId="1" fillId="10" borderId="10" xfId="0" applyNumberFormat="1" applyFont="1" applyFill="1" applyBorder="1" applyAlignment="1">
      <alignment/>
    </xf>
    <xf numFmtId="190" fontId="0" fillId="4" borderId="36" xfId="0" applyNumberFormat="1" applyFill="1" applyBorder="1" applyAlignment="1">
      <alignment/>
    </xf>
    <xf numFmtId="190" fontId="1" fillId="4" borderId="10" xfId="0" applyNumberFormat="1" applyFont="1" applyFill="1" applyBorder="1" applyAlignment="1">
      <alignment/>
    </xf>
    <xf numFmtId="190" fontId="0" fillId="4" borderId="39" xfId="0" applyNumberFormat="1" applyFill="1" applyBorder="1" applyAlignment="1">
      <alignment/>
    </xf>
    <xf numFmtId="190" fontId="1" fillId="4" borderId="21" xfId="0" applyNumberFormat="1" applyFont="1" applyFill="1" applyBorder="1" applyAlignment="1">
      <alignment/>
    </xf>
    <xf numFmtId="0" fontId="2" fillId="9" borderId="0" xfId="0" applyFont="1" applyFill="1" applyAlignment="1">
      <alignment/>
    </xf>
    <xf numFmtId="0" fontId="1" fillId="9" borderId="0" xfId="0" applyFont="1" applyFill="1" applyAlignment="1">
      <alignment/>
    </xf>
    <xf numFmtId="0" fontId="37" fillId="3" borderId="0" xfId="2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38" fillId="0" borderId="0" xfId="0" applyFont="1" applyAlignment="1">
      <alignment wrapText="1"/>
    </xf>
    <xf numFmtId="0" fontId="5" fillId="4" borderId="0" xfId="20" applyFill="1" applyBorder="1" applyAlignment="1">
      <alignment/>
    </xf>
    <xf numFmtId="0" fontId="5" fillId="4" borderId="0" xfId="20" applyFont="1" applyFill="1" applyBorder="1" applyAlignment="1">
      <alignment/>
    </xf>
    <xf numFmtId="0" fontId="5" fillId="4" borderId="0" xfId="20" applyFill="1" applyAlignment="1">
      <alignment/>
    </xf>
    <xf numFmtId="0" fontId="5" fillId="4" borderId="0" xfId="20" applyFill="1" applyBorder="1" applyAlignment="1">
      <alignment horizontal="left"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0" fontId="1" fillId="4" borderId="7" xfId="0" applyFont="1" applyFill="1" applyBorder="1" applyAlignment="1">
      <alignment horizontal="center" wrapText="1"/>
    </xf>
    <xf numFmtId="0" fontId="5" fillId="0" borderId="0" xfId="2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6" fillId="0" borderId="2" xfId="0" applyFont="1" applyBorder="1" applyAlignment="1">
      <alignment/>
    </xf>
    <xf numFmtId="49" fontId="1" fillId="4" borderId="1" xfId="0" applyNumberFormat="1" applyFont="1" applyFill="1" applyBorder="1" applyAlignment="1">
      <alignment wrapText="1"/>
    </xf>
    <xf numFmtId="0" fontId="18" fillId="0" borderId="0" xfId="20" applyFont="1" applyAlignment="1">
      <alignment horizontal="center"/>
    </xf>
    <xf numFmtId="0" fontId="11" fillId="0" borderId="0" xfId="20" applyFont="1" applyAlignment="1">
      <alignment horizontal="left"/>
    </xf>
    <xf numFmtId="0" fontId="11" fillId="0" borderId="0" xfId="20" applyFont="1" applyAlignment="1">
      <alignment horizontal="center"/>
    </xf>
    <xf numFmtId="0" fontId="11" fillId="0" borderId="0" xfId="20" applyFont="1" applyAlignment="1">
      <alignment/>
    </xf>
    <xf numFmtId="0" fontId="21" fillId="0" borderId="0" xfId="0" applyFont="1" applyAlignment="1">
      <alignment horizontal="center"/>
    </xf>
    <xf numFmtId="0" fontId="34" fillId="3" borderId="0" xfId="0" applyFont="1" applyFill="1" applyAlignment="1">
      <alignment horizontal="center"/>
    </xf>
    <xf numFmtId="0" fontId="26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15" fillId="9" borderId="0" xfId="0" applyFont="1" applyFill="1" applyAlignment="1">
      <alignment/>
    </xf>
    <xf numFmtId="0" fontId="1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29" fillId="3" borderId="4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9.png" /><Relationship Id="rId14" Type="http://schemas.openxmlformats.org/officeDocument/2006/relationships/image" Target="../media/image20.png" /><Relationship Id="rId15" Type="http://schemas.openxmlformats.org/officeDocument/2006/relationships/image" Target="../media/image21.png" /><Relationship Id="rId16" Type="http://schemas.openxmlformats.org/officeDocument/2006/relationships/image" Target="../media/image18.png" /><Relationship Id="rId17" Type="http://schemas.openxmlformats.org/officeDocument/2006/relationships/image" Target="../media/image23.png" /><Relationship Id="rId18" Type="http://schemas.openxmlformats.org/officeDocument/2006/relationships/image" Target="../media/image24.png" /><Relationship Id="rId19" Type="http://schemas.openxmlformats.org/officeDocument/2006/relationships/image" Target="../media/image25.png" /><Relationship Id="rId20" Type="http://schemas.openxmlformats.org/officeDocument/2006/relationships/image" Target="../media/image22.png" /><Relationship Id="rId2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23</xdr:row>
      <xdr:rowOff>85725</xdr:rowOff>
    </xdr:from>
    <xdr:to>
      <xdr:col>11</xdr:col>
      <xdr:colOff>276225</xdr:colOff>
      <xdr:row>26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21005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23</xdr:row>
      <xdr:rowOff>38100</xdr:rowOff>
    </xdr:from>
    <xdr:to>
      <xdr:col>6</xdr:col>
      <xdr:colOff>38100</xdr:colOff>
      <xdr:row>27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162425"/>
          <a:ext cx="203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24</xdr:row>
      <xdr:rowOff>28575</xdr:rowOff>
    </xdr:from>
    <xdr:to>
      <xdr:col>9</xdr:col>
      <xdr:colOff>619125</xdr:colOff>
      <xdr:row>26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43148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4</xdr:row>
      <xdr:rowOff>104775</xdr:rowOff>
    </xdr:from>
    <xdr:to>
      <xdr:col>10</xdr:col>
      <xdr:colOff>171450</xdr:colOff>
      <xdr:row>11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2105025" y="752475"/>
          <a:ext cx="5686425" cy="1076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000" i="1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008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EURO-TOPTEN
CALCULATOR</a:t>
          </a:r>
        </a:p>
      </xdr:txBody>
    </xdr:sp>
    <xdr:clientData/>
  </xdr:twoCellAnchor>
  <xdr:twoCellAnchor editAs="oneCell">
    <xdr:from>
      <xdr:col>1</xdr:col>
      <xdr:colOff>504825</xdr:colOff>
      <xdr:row>21</xdr:row>
      <xdr:rowOff>123825</xdr:rowOff>
    </xdr:from>
    <xdr:to>
      <xdr:col>3</xdr:col>
      <xdr:colOff>571500</xdr:colOff>
      <xdr:row>28</xdr:row>
      <xdr:rowOff>57150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3924300"/>
          <a:ext cx="1590675" cy="1066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76200</xdr:colOff>
      <xdr:row>29</xdr:row>
      <xdr:rowOff>114300</xdr:rowOff>
    </xdr:from>
    <xdr:to>
      <xdr:col>11</xdr:col>
      <xdr:colOff>704850</xdr:colOff>
      <xdr:row>29</xdr:row>
      <xdr:rowOff>114300</xdr:rowOff>
    </xdr:to>
    <xdr:sp>
      <xdr:nvSpPr>
        <xdr:cNvPr id="6" name="Line 7"/>
        <xdr:cNvSpPr>
          <a:spLocks/>
        </xdr:cNvSpPr>
      </xdr:nvSpPr>
      <xdr:spPr>
        <a:xfrm>
          <a:off x="838200" y="5210175"/>
          <a:ext cx="8248650" cy="0"/>
        </a:xfrm>
        <a:prstGeom prst="line">
          <a:avLst/>
        </a:prstGeom>
        <a:noFill/>
        <a:ln w="3206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62</xdr:row>
      <xdr:rowOff>123825</xdr:rowOff>
    </xdr:from>
    <xdr:to>
      <xdr:col>0</xdr:col>
      <xdr:colOff>1333500</xdr:colOff>
      <xdr:row>67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6203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15</xdr:row>
      <xdr:rowOff>209550</xdr:rowOff>
    </xdr:from>
    <xdr:to>
      <xdr:col>1</xdr:col>
      <xdr:colOff>819150</xdr:colOff>
      <xdr:row>20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3724275"/>
          <a:ext cx="533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15</xdr:row>
      <xdr:rowOff>104775</xdr:rowOff>
    </xdr:from>
    <xdr:to>
      <xdr:col>5</xdr:col>
      <xdr:colOff>600075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36195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26</xdr:row>
      <xdr:rowOff>0</xdr:rowOff>
    </xdr:from>
    <xdr:to>
      <xdr:col>1</xdr:col>
      <xdr:colOff>895350</xdr:colOff>
      <xdr:row>29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5876925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25</xdr:row>
      <xdr:rowOff>9525</xdr:rowOff>
    </xdr:from>
    <xdr:to>
      <xdr:col>5</xdr:col>
      <xdr:colOff>571500</xdr:colOff>
      <xdr:row>30</xdr:row>
      <xdr:rowOff>114300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5667375"/>
          <a:ext cx="533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34</xdr:row>
      <xdr:rowOff>190500</xdr:rowOff>
    </xdr:from>
    <xdr:to>
      <xdr:col>1</xdr:col>
      <xdr:colOff>790575</xdr:colOff>
      <xdr:row>39</xdr:row>
      <xdr:rowOff>171450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7791450"/>
          <a:ext cx="533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34</xdr:row>
      <xdr:rowOff>0</xdr:rowOff>
    </xdr:from>
    <xdr:to>
      <xdr:col>5</xdr:col>
      <xdr:colOff>561975</xdr:colOff>
      <xdr:row>39</xdr:row>
      <xdr:rowOff>123825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7600950"/>
          <a:ext cx="542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49</xdr:row>
      <xdr:rowOff>47625</xdr:rowOff>
    </xdr:from>
    <xdr:to>
      <xdr:col>1</xdr:col>
      <xdr:colOff>819150</xdr:colOff>
      <xdr:row>53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068705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47</xdr:row>
      <xdr:rowOff>85725</xdr:rowOff>
    </xdr:from>
    <xdr:to>
      <xdr:col>5</xdr:col>
      <xdr:colOff>542925</xdr:colOff>
      <xdr:row>52</xdr:row>
      <xdr:rowOff>133350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0306050"/>
          <a:ext cx="533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60</xdr:row>
      <xdr:rowOff>0</xdr:rowOff>
    </xdr:from>
    <xdr:to>
      <xdr:col>1</xdr:col>
      <xdr:colOff>1104900</xdr:colOff>
      <xdr:row>63</xdr:row>
      <xdr:rowOff>133350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0" y="129921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59</xdr:row>
      <xdr:rowOff>104775</xdr:rowOff>
    </xdr:from>
    <xdr:to>
      <xdr:col>6</xdr:col>
      <xdr:colOff>295275</xdr:colOff>
      <xdr:row>63</xdr:row>
      <xdr:rowOff>9525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29350" y="128778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69</xdr:row>
      <xdr:rowOff>152400</xdr:rowOff>
    </xdr:from>
    <xdr:to>
      <xdr:col>1</xdr:col>
      <xdr:colOff>819150</xdr:colOff>
      <xdr:row>72</xdr:row>
      <xdr:rowOff>152400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62100" y="15087600"/>
          <a:ext cx="447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69</xdr:row>
      <xdr:rowOff>133350</xdr:rowOff>
    </xdr:from>
    <xdr:to>
      <xdr:col>5</xdr:col>
      <xdr:colOff>619125</xdr:colOff>
      <xdr:row>72</xdr:row>
      <xdr:rowOff>133350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38875" y="1506855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66675</xdr:rowOff>
    </xdr:from>
    <xdr:to>
      <xdr:col>1</xdr:col>
      <xdr:colOff>571500</xdr:colOff>
      <xdr:row>93</xdr:row>
      <xdr:rowOff>104775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469100"/>
          <a:ext cx="533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96</xdr:row>
      <xdr:rowOff>47625</xdr:rowOff>
    </xdr:from>
    <xdr:to>
      <xdr:col>1</xdr:col>
      <xdr:colOff>571500</xdr:colOff>
      <xdr:row>100</xdr:row>
      <xdr:rowOff>66675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8725" y="20983575"/>
          <a:ext cx="533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103</xdr:row>
      <xdr:rowOff>28575</xdr:rowOff>
    </xdr:from>
    <xdr:to>
      <xdr:col>1</xdr:col>
      <xdr:colOff>561975</xdr:colOff>
      <xdr:row>106</xdr:row>
      <xdr:rowOff>209550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7300" y="22469475"/>
          <a:ext cx="4953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600075</xdr:colOff>
      <xdr:row>113</xdr:row>
      <xdr:rowOff>104775</xdr:rowOff>
    </xdr:from>
    <xdr:to>
      <xdr:col>2</xdr:col>
      <xdr:colOff>1247775</xdr:colOff>
      <xdr:row>116</xdr:row>
      <xdr:rowOff>95250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95625" y="245745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112</xdr:row>
      <xdr:rowOff>123825</xdr:rowOff>
    </xdr:from>
    <xdr:to>
      <xdr:col>7</xdr:col>
      <xdr:colOff>1333500</xdr:colOff>
      <xdr:row>116</xdr:row>
      <xdr:rowOff>57150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943975" y="244030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124</xdr:row>
      <xdr:rowOff>57150</xdr:rowOff>
    </xdr:from>
    <xdr:to>
      <xdr:col>2</xdr:col>
      <xdr:colOff>1152525</xdr:colOff>
      <xdr:row>127</xdr:row>
      <xdr:rowOff>57150</xdr:rowOff>
    </xdr:to>
    <xdr:pic>
      <xdr:nvPicPr>
        <xdr:cNvPr id="18" name="Picture 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90850" y="2668905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134</xdr:row>
      <xdr:rowOff>95250</xdr:rowOff>
    </xdr:from>
    <xdr:to>
      <xdr:col>2</xdr:col>
      <xdr:colOff>1181100</xdr:colOff>
      <xdr:row>137</xdr:row>
      <xdr:rowOff>57150</xdr:rowOff>
    </xdr:to>
    <xdr:pic>
      <xdr:nvPicPr>
        <xdr:cNvPr id="19" name="Picture 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28950" y="28679775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133</xdr:row>
      <xdr:rowOff>114300</xdr:rowOff>
    </xdr:from>
    <xdr:to>
      <xdr:col>8</xdr:col>
      <xdr:colOff>9525</xdr:colOff>
      <xdr:row>137</xdr:row>
      <xdr:rowOff>85725</xdr:rowOff>
    </xdr:to>
    <xdr:pic>
      <xdr:nvPicPr>
        <xdr:cNvPr id="20" name="Picture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991600" y="2850832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123</xdr:row>
      <xdr:rowOff>76200</xdr:rowOff>
    </xdr:from>
    <xdr:to>
      <xdr:col>8</xdr:col>
      <xdr:colOff>28575</xdr:colOff>
      <xdr:row>127</xdr:row>
      <xdr:rowOff>19050</xdr:rowOff>
    </xdr:to>
    <xdr:pic>
      <xdr:nvPicPr>
        <xdr:cNvPr id="21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020175" y="2651760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160</xdr:row>
      <xdr:rowOff>95250</xdr:rowOff>
    </xdr:from>
    <xdr:to>
      <xdr:col>2</xdr:col>
      <xdr:colOff>1181100</xdr:colOff>
      <xdr:row>161</xdr:row>
      <xdr:rowOff>133350</xdr:rowOff>
    </xdr:to>
    <xdr:pic>
      <xdr:nvPicPr>
        <xdr:cNvPr id="22" name="Picture 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95625" y="33870900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167</xdr:row>
      <xdr:rowOff>38100</xdr:rowOff>
    </xdr:from>
    <xdr:to>
      <xdr:col>2</xdr:col>
      <xdr:colOff>1200150</xdr:colOff>
      <xdr:row>169</xdr:row>
      <xdr:rowOff>57150</xdr:rowOff>
    </xdr:to>
    <xdr:pic>
      <xdr:nvPicPr>
        <xdr:cNvPr id="23" name="Picture 7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05150" y="3518535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158</xdr:row>
      <xdr:rowOff>123825</xdr:rowOff>
    </xdr:from>
    <xdr:to>
      <xdr:col>7</xdr:col>
      <xdr:colOff>1238250</xdr:colOff>
      <xdr:row>160</xdr:row>
      <xdr:rowOff>171450</xdr:rowOff>
    </xdr:to>
    <xdr:pic>
      <xdr:nvPicPr>
        <xdr:cNvPr id="24" name="Picture 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124950" y="3349942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175</xdr:row>
      <xdr:rowOff>85725</xdr:rowOff>
    </xdr:from>
    <xdr:to>
      <xdr:col>2</xdr:col>
      <xdr:colOff>1047750</xdr:colOff>
      <xdr:row>179</xdr:row>
      <xdr:rowOff>114300</xdr:rowOff>
    </xdr:to>
    <xdr:pic>
      <xdr:nvPicPr>
        <xdr:cNvPr id="25" name="Picture 7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95525" y="36842700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147</xdr:row>
      <xdr:rowOff>9525</xdr:rowOff>
    </xdr:from>
    <xdr:to>
      <xdr:col>2</xdr:col>
      <xdr:colOff>1133475</xdr:colOff>
      <xdr:row>149</xdr:row>
      <xdr:rowOff>180975</xdr:rowOff>
    </xdr:to>
    <xdr:pic>
      <xdr:nvPicPr>
        <xdr:cNvPr id="26" name="Picture 1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981325" y="3122295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147</xdr:row>
      <xdr:rowOff>66675</xdr:rowOff>
    </xdr:from>
    <xdr:to>
      <xdr:col>7</xdr:col>
      <xdr:colOff>1152525</xdr:colOff>
      <xdr:row>149</xdr:row>
      <xdr:rowOff>76200</xdr:rowOff>
    </xdr:to>
    <xdr:pic>
      <xdr:nvPicPr>
        <xdr:cNvPr id="27" name="Picture 1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163050" y="3128010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419100</xdr:colOff>
      <xdr:row>3</xdr:row>
      <xdr:rowOff>28575</xdr:rowOff>
    </xdr:from>
    <xdr:to>
      <xdr:col>13</xdr:col>
      <xdr:colOff>466725</xdr:colOff>
      <xdr:row>110</xdr:row>
      <xdr:rowOff>0</xdr:rowOff>
    </xdr:to>
    <xdr:sp>
      <xdr:nvSpPr>
        <xdr:cNvPr id="28" name="Line 204"/>
        <xdr:cNvSpPr>
          <a:spLocks/>
        </xdr:cNvSpPr>
      </xdr:nvSpPr>
      <xdr:spPr>
        <a:xfrm>
          <a:off x="15420975" y="1019175"/>
          <a:ext cx="47625" cy="2289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66675</xdr:colOff>
      <xdr:row>18</xdr:row>
      <xdr:rowOff>28575</xdr:rowOff>
    </xdr:from>
    <xdr:to>
      <xdr:col>16</xdr:col>
      <xdr:colOff>76200</xdr:colOff>
      <xdr:row>26</xdr:row>
      <xdr:rowOff>190500</xdr:rowOff>
    </xdr:to>
    <xdr:pic>
      <xdr:nvPicPr>
        <xdr:cNvPr id="29" name="Picture 23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163925" y="4171950"/>
          <a:ext cx="1533525" cy="1895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9525</xdr:rowOff>
    </xdr:from>
    <xdr:to>
      <xdr:col>16</xdr:col>
      <xdr:colOff>9525</xdr:colOff>
      <xdr:row>57</xdr:row>
      <xdr:rowOff>190500</xdr:rowOff>
    </xdr:to>
    <xdr:pic>
      <xdr:nvPicPr>
        <xdr:cNvPr id="30" name="Picture 23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097250" y="10648950"/>
          <a:ext cx="1533525" cy="1895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57150</xdr:colOff>
      <xdr:row>70</xdr:row>
      <xdr:rowOff>9525</xdr:rowOff>
    </xdr:from>
    <xdr:to>
      <xdr:col>16</xdr:col>
      <xdr:colOff>66675</xdr:colOff>
      <xdr:row>78</xdr:row>
      <xdr:rowOff>180975</xdr:rowOff>
    </xdr:to>
    <xdr:pic>
      <xdr:nvPicPr>
        <xdr:cNvPr id="31" name="Picture 2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154400" y="15278100"/>
          <a:ext cx="1533525" cy="1905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38100</xdr:colOff>
      <xdr:row>91</xdr:row>
      <xdr:rowOff>66675</xdr:rowOff>
    </xdr:from>
    <xdr:to>
      <xdr:col>16</xdr:col>
      <xdr:colOff>47625</xdr:colOff>
      <xdr:row>100</xdr:row>
      <xdr:rowOff>0</xdr:rowOff>
    </xdr:to>
    <xdr:pic>
      <xdr:nvPicPr>
        <xdr:cNvPr id="32" name="Picture 23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135350" y="19907250"/>
          <a:ext cx="1533525" cy="1905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barth@energyagency.at" TargetMode="External" /><Relationship Id="rId2" Type="http://schemas.openxmlformats.org/officeDocument/2006/relationships/hyperlink" Target="mailto:motiva@motiva.fi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0"/>
  <sheetViews>
    <sheetView showGridLines="0" zoomScale="75" zoomScaleNormal="75" workbookViewId="0" topLeftCell="A1">
      <selection activeCell="C20" sqref="C20:G20"/>
    </sheetView>
  </sheetViews>
  <sheetFormatPr defaultColWidth="9.140625" defaultRowHeight="12.75"/>
  <cols>
    <col min="1" max="16384" width="11.421875" style="0" customWidth="1"/>
  </cols>
  <sheetData>
    <row r="3" ht="12.75">
      <c r="B3" s="20"/>
    </row>
    <row r="14" spans="2:6" ht="23.25">
      <c r="B14" s="124"/>
      <c r="F14" s="189"/>
    </row>
    <row r="16" ht="23.25">
      <c r="G16" s="190" t="s">
        <v>136</v>
      </c>
    </row>
    <row r="20" spans="3:11" ht="23.25">
      <c r="C20" s="256" t="s">
        <v>134</v>
      </c>
      <c r="D20" s="256"/>
      <c r="E20" s="256"/>
      <c r="F20" s="256"/>
      <c r="G20" s="256"/>
      <c r="H20" s="256" t="s">
        <v>135</v>
      </c>
      <c r="I20" s="256"/>
      <c r="J20" s="256"/>
      <c r="K20" s="256"/>
    </row>
  </sheetData>
  <mergeCells count="2">
    <mergeCell ref="C20:G20"/>
    <mergeCell ref="H20:K20"/>
  </mergeCells>
  <hyperlinks>
    <hyperlink ref="C20:G20" location="'Tietojen syöttäminen'!A1" display="Työkalun käynnistys"/>
    <hyperlink ref="H20:K20" location="Ohjeet!A1" display="Työkalun ohjeet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workbookViewId="0" topLeftCell="A61">
      <selection activeCell="A84" sqref="A84"/>
    </sheetView>
  </sheetViews>
  <sheetFormatPr defaultColWidth="9.140625" defaultRowHeight="12.75"/>
  <cols>
    <col min="1" max="1" width="102.8515625" style="0" customWidth="1"/>
    <col min="2" max="2" width="12.57421875" style="0" bestFit="1" customWidth="1"/>
    <col min="3" max="3" width="8.8515625" style="0" customWidth="1"/>
    <col min="4" max="16384" width="11.421875" style="0" customWidth="1"/>
  </cols>
  <sheetData>
    <row r="1" spans="1:4" s="239" customFormat="1" ht="26.25">
      <c r="A1" s="192" t="s">
        <v>39</v>
      </c>
      <c r="B1" s="5"/>
      <c r="C1" s="5"/>
      <c r="D1" s="5"/>
    </row>
    <row r="3" spans="1:4" s="207" customFormat="1" ht="15.75">
      <c r="A3" s="202" t="s">
        <v>37</v>
      </c>
      <c r="B3" s="191"/>
      <c r="C3" s="191"/>
      <c r="D3" s="191"/>
    </row>
    <row r="5" ht="12.75">
      <c r="A5" s="20" t="s">
        <v>225</v>
      </c>
    </row>
    <row r="6" ht="12.75">
      <c r="A6" s="20" t="s">
        <v>38</v>
      </c>
    </row>
    <row r="7" ht="12.75">
      <c r="A7" s="20" t="s">
        <v>209</v>
      </c>
    </row>
    <row r="8" ht="12.75">
      <c r="A8" s="20" t="s">
        <v>115</v>
      </c>
    </row>
    <row r="9" ht="12.75">
      <c r="A9" s="20" t="s">
        <v>116</v>
      </c>
    </row>
    <row r="11" spans="1:4" s="207" customFormat="1" ht="15">
      <c r="A11" s="225" t="s">
        <v>201</v>
      </c>
      <c r="B11" s="191"/>
      <c r="C11" s="191"/>
      <c r="D11" s="191"/>
    </row>
    <row r="12" ht="12.75">
      <c r="A12" s="7"/>
    </row>
    <row r="13" ht="12.75">
      <c r="A13" s="114" t="s">
        <v>68</v>
      </c>
    </row>
    <row r="14" ht="12.75">
      <c r="A14" s="114" t="s">
        <v>69</v>
      </c>
    </row>
    <row r="15" ht="12.75">
      <c r="A15" s="114" t="s">
        <v>40</v>
      </c>
    </row>
    <row r="16" ht="12.75">
      <c r="A16" s="114"/>
    </row>
    <row r="17" s="239" customFormat="1" ht="12.75">
      <c r="A17" s="240" t="s">
        <v>76</v>
      </c>
    </row>
    <row r="19" ht="15.75" customHeight="1">
      <c r="A19" s="86" t="s">
        <v>43</v>
      </c>
    </row>
    <row r="20" ht="15.75" customHeight="1">
      <c r="A20" s="86"/>
    </row>
    <row r="21" ht="15.75" customHeight="1">
      <c r="A21" s="243" t="s">
        <v>202</v>
      </c>
    </row>
    <row r="22" ht="12.75">
      <c r="A22" t="s">
        <v>72</v>
      </c>
    </row>
    <row r="23" ht="12.75">
      <c r="A23" s="86" t="s">
        <v>70</v>
      </c>
    </row>
    <row r="24" ht="12.75">
      <c r="A24" s="86" t="s">
        <v>71</v>
      </c>
    </row>
    <row r="25" ht="12.75">
      <c r="A25" s="86"/>
    </row>
    <row r="26" ht="12.75">
      <c r="A26" s="243" t="s">
        <v>44</v>
      </c>
    </row>
    <row r="27" ht="12.75">
      <c r="A27" s="86" t="s">
        <v>71</v>
      </c>
    </row>
    <row r="29" ht="12.75">
      <c r="A29" s="7" t="s">
        <v>78</v>
      </c>
    </row>
    <row r="30" ht="12.75">
      <c r="A30" s="7"/>
    </row>
    <row r="31" ht="12.75">
      <c r="A31" s="114" t="s">
        <v>77</v>
      </c>
    </row>
    <row r="32" ht="12.75">
      <c r="A32" s="7" t="s">
        <v>41</v>
      </c>
    </row>
    <row r="33" ht="12.75">
      <c r="A33" s="7" t="s">
        <v>42</v>
      </c>
    </row>
    <row r="34" ht="12.75">
      <c r="A34" s="114" t="s">
        <v>203</v>
      </c>
    </row>
    <row r="35" ht="12.75">
      <c r="A35" s="114" t="s">
        <v>45</v>
      </c>
    </row>
    <row r="36" ht="12.75">
      <c r="A36" s="114" t="s">
        <v>46</v>
      </c>
    </row>
    <row r="37" ht="12.75">
      <c r="A37" s="114" t="s">
        <v>73</v>
      </c>
    </row>
    <row r="38" ht="12.75">
      <c r="A38" s="114" t="s">
        <v>74</v>
      </c>
    </row>
    <row r="39" ht="12.75">
      <c r="A39" s="114"/>
    </row>
    <row r="40" s="239" customFormat="1" ht="12.75">
      <c r="A40" s="240" t="s">
        <v>47</v>
      </c>
    </row>
    <row r="42" ht="15.75" customHeight="1">
      <c r="A42" s="86" t="s">
        <v>48</v>
      </c>
    </row>
    <row r="43" ht="12.75">
      <c r="A43" t="s">
        <v>75</v>
      </c>
    </row>
    <row r="44" ht="12.75">
      <c r="A44" s="86" t="s">
        <v>204</v>
      </c>
    </row>
    <row r="47" spans="1:4" s="239" customFormat="1" ht="15.75">
      <c r="A47" s="202" t="s">
        <v>49</v>
      </c>
      <c r="B47" s="5"/>
      <c r="C47" s="5"/>
      <c r="D47" s="5"/>
    </row>
    <row r="48" ht="12.75">
      <c r="A48" s="7"/>
    </row>
    <row r="49" ht="12.75">
      <c r="A49" s="7" t="s">
        <v>50</v>
      </c>
    </row>
    <row r="50" ht="12.75">
      <c r="A50" s="7"/>
    </row>
    <row r="51" ht="12.75">
      <c r="A51" s="7" t="s">
        <v>205</v>
      </c>
    </row>
    <row r="52" ht="13.5" thickBot="1"/>
    <row r="53" spans="1:4" ht="13.5" thickBot="1">
      <c r="A53" s="82" t="s">
        <v>51</v>
      </c>
      <c r="B53" s="88">
        <v>52</v>
      </c>
      <c r="C53" s="117" t="s">
        <v>67</v>
      </c>
      <c r="D53" s="6"/>
    </row>
    <row r="54" spans="1:4" ht="13.5" thickBot="1">
      <c r="A54" s="55" t="s">
        <v>52</v>
      </c>
      <c r="B54" s="89">
        <v>0.18</v>
      </c>
      <c r="C54" s="118" t="s">
        <v>66</v>
      </c>
      <c r="D54" s="6"/>
    </row>
    <row r="56" ht="12.75">
      <c r="A56" s="20" t="s">
        <v>65</v>
      </c>
    </row>
    <row r="58" spans="1:2" ht="12.75">
      <c r="A58" s="252" t="s">
        <v>62</v>
      </c>
      <c r="B58" s="251" t="s">
        <v>53</v>
      </c>
    </row>
    <row r="60" ht="12.75">
      <c r="A60" s="20" t="s">
        <v>89</v>
      </c>
    </row>
    <row r="62" ht="12.75">
      <c r="A62" s="20" t="s">
        <v>54</v>
      </c>
    </row>
    <row r="64" spans="2:3" ht="12.75">
      <c r="B64" s="23" t="s">
        <v>55</v>
      </c>
      <c r="C64" s="23"/>
    </row>
    <row r="65" spans="2:4" ht="12.75">
      <c r="B65" s="25" t="s">
        <v>56</v>
      </c>
      <c r="C65" s="25"/>
      <c r="D65" s="87">
        <v>6</v>
      </c>
    </row>
    <row r="66" spans="2:4" ht="12.75">
      <c r="B66" s="25" t="s">
        <v>57</v>
      </c>
      <c r="C66" s="25"/>
      <c r="D66" s="87">
        <v>18</v>
      </c>
    </row>
    <row r="67" spans="2:4" ht="12.75">
      <c r="B67" s="25" t="s">
        <v>58</v>
      </c>
      <c r="C67" s="25"/>
      <c r="D67" s="87">
        <v>0</v>
      </c>
    </row>
    <row r="69" spans="1:3" ht="12.75">
      <c r="A69" s="113" t="s">
        <v>29</v>
      </c>
      <c r="B69" s="33" t="s">
        <v>59</v>
      </c>
      <c r="C69" s="32">
        <v>1</v>
      </c>
    </row>
    <row r="71" ht="12.75">
      <c r="A71" s="20" t="s">
        <v>60</v>
      </c>
    </row>
    <row r="73" spans="1:2" ht="12.75">
      <c r="A73" s="253" t="s">
        <v>62</v>
      </c>
      <c r="B73" s="116" t="s">
        <v>61</v>
      </c>
    </row>
    <row r="77" spans="1:4" s="207" customFormat="1" ht="15.75">
      <c r="A77" s="202" t="s">
        <v>63</v>
      </c>
      <c r="B77" s="5"/>
      <c r="C77" s="5"/>
      <c r="D77" s="5"/>
    </row>
    <row r="79" ht="12.75">
      <c r="A79" t="s">
        <v>206</v>
      </c>
    </row>
    <row r="81" ht="12.75">
      <c r="A81" s="20" t="s">
        <v>34</v>
      </c>
    </row>
    <row r="82" ht="12.75">
      <c r="A82" t="s">
        <v>35</v>
      </c>
    </row>
    <row r="83" ht="12.75">
      <c r="A83" s="115" t="s">
        <v>36</v>
      </c>
    </row>
    <row r="84" ht="12.75">
      <c r="A84" s="20" t="s">
        <v>240</v>
      </c>
    </row>
    <row r="85" ht="12.75">
      <c r="A85" s="115" t="s">
        <v>241</v>
      </c>
    </row>
    <row r="87" spans="1:7" ht="26.25">
      <c r="A87" s="257" t="s">
        <v>64</v>
      </c>
      <c r="B87" s="257"/>
      <c r="C87" s="257"/>
      <c r="D87" s="257"/>
      <c r="E87" s="257"/>
      <c r="F87" s="257"/>
      <c r="G87" s="257"/>
    </row>
  </sheetData>
  <mergeCells count="1">
    <mergeCell ref="A87:G87"/>
  </mergeCells>
  <hyperlinks>
    <hyperlink ref="A87" location="Input!A1" display="START"/>
    <hyperlink ref="B73" location="Tulokset!A1" display="Tulokset"/>
    <hyperlink ref="A83" r:id="rId1" display="thomas.barth@energyagency.at"/>
    <hyperlink ref="B58" location="'Tietojen syöttäminen'!G110" display="Ajanviete"/>
    <hyperlink ref="A87:G87" location="'Tietojen syöttäminen'!A1" display="KÄYNNISTÄ TYÖKALU"/>
    <hyperlink ref="A85" r:id="rId2" display="motiva@motiva.fi"/>
  </hyperlinks>
  <printOptions/>
  <pageMargins left="0.75" right="0.75" top="1" bottom="1" header="0.4921259845" footer="0.492125984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2:W187"/>
  <sheetViews>
    <sheetView showGridLines="0" zoomScale="70" zoomScaleNormal="70" workbookViewId="0" topLeftCell="B154">
      <selection activeCell="G163" sqref="G163"/>
    </sheetView>
  </sheetViews>
  <sheetFormatPr defaultColWidth="9.140625" defaultRowHeight="12.75"/>
  <cols>
    <col min="1" max="1" width="17.8515625" style="0" customWidth="1"/>
    <col min="2" max="3" width="19.57421875" style="0" customWidth="1"/>
    <col min="4" max="4" width="15.00390625" style="0" customWidth="1"/>
    <col min="5" max="5" width="20.28125" style="0" customWidth="1"/>
    <col min="6" max="6" width="15.57421875" style="0" customWidth="1"/>
    <col min="7" max="7" width="19.140625" style="0" customWidth="1"/>
    <col min="8" max="8" width="20.7109375" style="0" customWidth="1"/>
    <col min="9" max="9" width="15.00390625" style="0" customWidth="1"/>
    <col min="10" max="10" width="9.28125" style="0" customWidth="1"/>
    <col min="11" max="11" width="19.7109375" style="0" customWidth="1"/>
    <col min="12" max="12" width="16.57421875" style="0" customWidth="1"/>
    <col min="13" max="13" width="16.7109375" style="0" customWidth="1"/>
    <col min="14" max="14" width="16.421875" style="0" customWidth="1"/>
    <col min="15" max="21" width="11.421875" style="0" customWidth="1"/>
    <col min="22" max="22" width="25.140625" style="0" customWidth="1"/>
    <col min="23" max="16384" width="11.421875" style="0" customWidth="1"/>
  </cols>
  <sheetData>
    <row r="2" spans="1:4" s="201" customFormat="1" ht="52.5" customHeight="1">
      <c r="A2" s="206" t="s">
        <v>79</v>
      </c>
      <c r="B2" s="223"/>
      <c r="D2" s="223"/>
    </row>
    <row r="4" spans="1:18" ht="23.25">
      <c r="A4" s="261" t="s">
        <v>80</v>
      </c>
      <c r="B4" s="261"/>
      <c r="C4" s="261"/>
      <c r="D4" s="261"/>
      <c r="E4" s="261"/>
      <c r="F4" s="261"/>
      <c r="G4" s="261"/>
      <c r="H4" s="261"/>
      <c r="I4" s="261"/>
      <c r="J4" s="261"/>
      <c r="K4" s="262"/>
      <c r="L4" s="262"/>
      <c r="M4" s="262"/>
      <c r="N4" s="262"/>
      <c r="O4" s="262"/>
      <c r="P4" s="262"/>
      <c r="Q4" s="262"/>
      <c r="R4" s="262"/>
    </row>
    <row r="5" ht="15" customHeight="1" thickBot="1"/>
    <row r="6" spans="2:15" ht="16.5" customHeight="1" thickBot="1">
      <c r="B6" s="213" t="s">
        <v>82</v>
      </c>
      <c r="C6" s="139"/>
      <c r="D6" s="140"/>
      <c r="E6" s="140"/>
      <c r="F6" s="215">
        <v>52</v>
      </c>
      <c r="G6" s="141" t="s">
        <v>81</v>
      </c>
      <c r="H6" s="142"/>
      <c r="O6" s="135" t="s">
        <v>125</v>
      </c>
    </row>
    <row r="7" spans="2:8" ht="15" customHeight="1" thickBot="1">
      <c r="B7" s="214" t="s">
        <v>83</v>
      </c>
      <c r="C7" s="145"/>
      <c r="D7" s="146"/>
      <c r="E7" s="147"/>
      <c r="F7" s="216">
        <v>0.18</v>
      </c>
      <c r="G7" s="148" t="s">
        <v>66</v>
      </c>
      <c r="H7" s="142"/>
    </row>
    <row r="8" spans="2:17" ht="15.75" customHeight="1">
      <c r="B8" s="151"/>
      <c r="C8" s="152"/>
      <c r="D8" s="152"/>
      <c r="E8" s="152"/>
      <c r="F8" s="153"/>
      <c r="G8" s="151"/>
      <c r="H8" s="154"/>
      <c r="O8" s="143"/>
      <c r="P8" s="139" t="s">
        <v>126</v>
      </c>
      <c r="Q8" s="144"/>
    </row>
    <row r="9" spans="2:17" ht="13.5" customHeight="1">
      <c r="B9" s="200" t="s">
        <v>62</v>
      </c>
      <c r="C9" s="244" t="s">
        <v>84</v>
      </c>
      <c r="D9" s="246" t="s">
        <v>38</v>
      </c>
      <c r="E9" s="242"/>
      <c r="F9" s="247" t="s">
        <v>53</v>
      </c>
      <c r="G9" s="242"/>
      <c r="H9" s="154"/>
      <c r="I9" s="154"/>
      <c r="J9" s="142"/>
      <c r="K9" s="142"/>
      <c r="O9" s="222"/>
      <c r="P9" s="149" t="s">
        <v>127</v>
      </c>
      <c r="Q9" s="150"/>
    </row>
    <row r="10" spans="2:17" ht="14.25" customHeight="1" thickBot="1">
      <c r="B10" s="151"/>
      <c r="C10" s="244" t="s">
        <v>85</v>
      </c>
      <c r="D10" s="244" t="s">
        <v>91</v>
      </c>
      <c r="E10" s="242"/>
      <c r="F10" s="247" t="s">
        <v>86</v>
      </c>
      <c r="G10" s="242"/>
      <c r="H10" s="154"/>
      <c r="I10" s="154"/>
      <c r="J10" s="142"/>
      <c r="K10" s="142"/>
      <c r="O10" s="221"/>
      <c r="P10" s="155" t="s">
        <v>119</v>
      </c>
      <c r="Q10" s="147"/>
    </row>
    <row r="11" spans="1:10" ht="12.75">
      <c r="A11" s="23"/>
      <c r="B11" s="14"/>
      <c r="C11" s="14"/>
      <c r="D11" s="14"/>
      <c r="E11" s="14"/>
      <c r="F11" s="14"/>
      <c r="G11" s="14"/>
      <c r="H11" s="23"/>
      <c r="I11" s="23"/>
      <c r="J11" s="23"/>
    </row>
    <row r="12" spans="1:22" ht="23.25">
      <c r="A12" s="261" t="s">
        <v>84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2"/>
      <c r="L12" s="262"/>
      <c r="M12" s="262"/>
      <c r="N12" s="262"/>
      <c r="O12" s="262"/>
      <c r="P12" s="262"/>
      <c r="Q12" s="262"/>
      <c r="R12" s="262"/>
      <c r="V12" s="254" t="s">
        <v>119</v>
      </c>
    </row>
    <row r="13" spans="21:22" ht="15.75">
      <c r="U13" s="67"/>
      <c r="V13" s="186">
        <v>0</v>
      </c>
    </row>
    <row r="14" spans="1:22" s="193" customFormat="1" ht="18">
      <c r="A14" s="196"/>
      <c r="B14" s="201"/>
      <c r="C14" s="197"/>
      <c r="D14" s="197"/>
      <c r="E14" s="217" t="s">
        <v>94</v>
      </c>
      <c r="F14" s="196"/>
      <c r="G14" s="198"/>
      <c r="H14" s="200"/>
      <c r="I14" s="200"/>
      <c r="J14" s="198"/>
      <c r="U14" s="194"/>
      <c r="V14" s="195" t="s">
        <v>10</v>
      </c>
    </row>
    <row r="15" spans="1:22" ht="15.75">
      <c r="A15" s="142"/>
      <c r="B15" s="260"/>
      <c r="C15" s="260"/>
      <c r="D15" s="156"/>
      <c r="E15" s="142"/>
      <c r="F15" s="142"/>
      <c r="G15" s="151"/>
      <c r="H15" s="265"/>
      <c r="I15" s="265"/>
      <c r="J15" s="151"/>
      <c r="O15" s="135" t="s">
        <v>207</v>
      </c>
      <c r="U15" s="67"/>
      <c r="V15" s="187" t="s">
        <v>2</v>
      </c>
    </row>
    <row r="16" spans="1:22" ht="16.5" customHeight="1">
      <c r="A16" s="142"/>
      <c r="B16" s="31"/>
      <c r="C16" s="157"/>
      <c r="D16" s="157"/>
      <c r="E16" s="31"/>
      <c r="F16" s="142"/>
      <c r="G16" s="151"/>
      <c r="H16" s="158"/>
      <c r="I16" s="157"/>
      <c r="J16" s="151"/>
      <c r="O16" s="138"/>
      <c r="U16" s="67"/>
      <c r="V16" s="187" t="s">
        <v>3</v>
      </c>
    </row>
    <row r="17" spans="1:22" ht="17.25">
      <c r="A17" s="142"/>
      <c r="B17" s="159"/>
      <c r="C17" s="160"/>
      <c r="D17" s="160"/>
      <c r="E17" s="152"/>
      <c r="F17" s="142"/>
      <c r="G17" s="151"/>
      <c r="H17" s="159"/>
      <c r="I17" s="160"/>
      <c r="J17" s="151"/>
      <c r="N17" s="22" t="s">
        <v>0</v>
      </c>
      <c r="O17" s="135" t="s">
        <v>133</v>
      </c>
      <c r="U17" s="67"/>
      <c r="V17" s="187" t="s">
        <v>4</v>
      </c>
    </row>
    <row r="18" spans="1:22" ht="15.75">
      <c r="A18" s="161" t="s">
        <v>19</v>
      </c>
      <c r="B18" s="159"/>
      <c r="C18" s="160"/>
      <c r="D18" s="160"/>
      <c r="E18" s="162" t="s">
        <v>20</v>
      </c>
      <c r="F18" s="142"/>
      <c r="G18" s="151"/>
      <c r="H18" s="159"/>
      <c r="I18" s="142"/>
      <c r="J18" s="151"/>
      <c r="O18" s="138" t="s">
        <v>1</v>
      </c>
      <c r="U18" s="67"/>
      <c r="V18" s="187" t="s">
        <v>5</v>
      </c>
    </row>
    <row r="19" spans="1:22" ht="15.75">
      <c r="A19" s="142"/>
      <c r="B19" s="159"/>
      <c r="C19" s="160"/>
      <c r="D19" s="160"/>
      <c r="E19" s="152"/>
      <c r="F19" s="142"/>
      <c r="G19" s="151"/>
      <c r="H19" s="159"/>
      <c r="I19" s="160"/>
      <c r="J19" s="151"/>
      <c r="O19" s="138"/>
      <c r="U19" s="67"/>
      <c r="V19" s="187" t="s">
        <v>6</v>
      </c>
    </row>
    <row r="20" spans="1:22" ht="16.5" customHeight="1">
      <c r="A20" s="138" t="s">
        <v>87</v>
      </c>
      <c r="B20" s="163"/>
      <c r="C20" s="164" t="s">
        <v>92</v>
      </c>
      <c r="D20" s="164"/>
      <c r="E20" s="138" t="s">
        <v>87</v>
      </c>
      <c r="F20" s="142"/>
      <c r="G20" s="151"/>
      <c r="H20" s="164" t="s">
        <v>92</v>
      </c>
      <c r="I20" s="160"/>
      <c r="J20" s="151"/>
      <c r="N20" s="22" t="s">
        <v>0</v>
      </c>
      <c r="O20" s="138"/>
      <c r="U20" s="67"/>
      <c r="V20" s="187" t="s">
        <v>7</v>
      </c>
    </row>
    <row r="21" spans="1:22" ht="17.25">
      <c r="A21" s="210">
        <v>0</v>
      </c>
      <c r="B21" s="154"/>
      <c r="C21" s="219">
        <v>0</v>
      </c>
      <c r="D21" s="151"/>
      <c r="E21" s="210">
        <v>0</v>
      </c>
      <c r="F21" s="154"/>
      <c r="G21" s="154"/>
      <c r="H21" s="219">
        <v>0</v>
      </c>
      <c r="I21" s="142"/>
      <c r="J21" s="142"/>
      <c r="N21" s="22" t="s">
        <v>0</v>
      </c>
      <c r="O21" s="138"/>
      <c r="U21" s="67"/>
      <c r="V21" s="187" t="s">
        <v>8</v>
      </c>
    </row>
    <row r="22" spans="1:22" ht="17.25">
      <c r="A22" s="142"/>
      <c r="B22" s="166"/>
      <c r="C22" s="167"/>
      <c r="D22" s="167"/>
      <c r="E22" s="142"/>
      <c r="F22" s="142"/>
      <c r="G22" s="142"/>
      <c r="H22" s="142"/>
      <c r="I22" s="142"/>
      <c r="J22" s="142"/>
      <c r="N22" s="22" t="s">
        <v>0</v>
      </c>
      <c r="O22" s="138"/>
      <c r="U22" s="67"/>
      <c r="V22" s="187" t="s">
        <v>9</v>
      </c>
    </row>
    <row r="23" spans="1:22" ht="17.25">
      <c r="A23" s="142"/>
      <c r="B23" s="166"/>
      <c r="C23" s="167"/>
      <c r="D23" s="167"/>
      <c r="E23" s="142"/>
      <c r="F23" s="142"/>
      <c r="G23" s="142"/>
      <c r="H23" s="142"/>
      <c r="I23" s="142"/>
      <c r="J23" s="142"/>
      <c r="L23" s="202" t="s">
        <v>62</v>
      </c>
      <c r="N23" s="22" t="s">
        <v>0</v>
      </c>
      <c r="O23" s="138"/>
      <c r="U23" s="67"/>
      <c r="V23" s="187" t="s">
        <v>120</v>
      </c>
    </row>
    <row r="24" spans="1:22" ht="18">
      <c r="A24" s="196"/>
      <c r="B24" s="191"/>
      <c r="C24" s="197"/>
      <c r="D24" s="197"/>
      <c r="E24" s="217" t="s">
        <v>93</v>
      </c>
      <c r="F24" s="196"/>
      <c r="G24" s="196"/>
      <c r="H24" s="197"/>
      <c r="I24" s="197"/>
      <c r="J24" s="196"/>
      <c r="L24" s="138"/>
      <c r="N24" s="22" t="s">
        <v>0</v>
      </c>
      <c r="O24" s="138"/>
      <c r="U24" s="67"/>
      <c r="V24" s="187" t="s">
        <v>121</v>
      </c>
    </row>
    <row r="25" spans="1:22" ht="17.25">
      <c r="A25" s="142"/>
      <c r="B25" s="260"/>
      <c r="C25" s="260"/>
      <c r="D25" s="156"/>
      <c r="E25" s="142"/>
      <c r="F25" s="142"/>
      <c r="G25" s="142"/>
      <c r="H25" s="260"/>
      <c r="I25" s="260"/>
      <c r="J25" s="142"/>
      <c r="K25" s="23"/>
      <c r="L25" s="244" t="s">
        <v>84</v>
      </c>
      <c r="N25" s="22" t="s">
        <v>0</v>
      </c>
      <c r="O25" s="138"/>
      <c r="U25" s="67"/>
      <c r="V25" s="187" t="s">
        <v>122</v>
      </c>
    </row>
    <row r="26" spans="1:22" ht="17.25">
      <c r="A26" s="142"/>
      <c r="B26" s="31"/>
      <c r="C26" s="157"/>
      <c r="D26" s="157"/>
      <c r="E26" s="31"/>
      <c r="F26" s="142"/>
      <c r="G26" s="142"/>
      <c r="H26" s="158"/>
      <c r="I26" s="142"/>
      <c r="J26" s="152"/>
      <c r="K26" s="23"/>
      <c r="L26" s="244" t="s">
        <v>85</v>
      </c>
      <c r="N26" s="22" t="s">
        <v>0</v>
      </c>
      <c r="O26" s="138"/>
      <c r="U26" s="67"/>
      <c r="V26" s="187" t="s">
        <v>123</v>
      </c>
    </row>
    <row r="27" spans="1:22" ht="15.75">
      <c r="A27" s="142"/>
      <c r="B27" s="159"/>
      <c r="C27" s="160"/>
      <c r="D27" s="160"/>
      <c r="E27" s="151"/>
      <c r="F27" s="168"/>
      <c r="G27" s="142"/>
      <c r="H27" s="159"/>
      <c r="I27" s="160"/>
      <c r="J27" s="152"/>
      <c r="K27" s="23"/>
      <c r="L27" s="246" t="s">
        <v>38</v>
      </c>
      <c r="O27" s="138"/>
      <c r="U27" s="67"/>
      <c r="V27" s="187" t="s">
        <v>124</v>
      </c>
    </row>
    <row r="28" spans="1:15" ht="17.25">
      <c r="A28" s="161" t="s">
        <v>21</v>
      </c>
      <c r="B28" s="159"/>
      <c r="C28" s="160"/>
      <c r="D28" s="160"/>
      <c r="E28" s="169" t="s">
        <v>22</v>
      </c>
      <c r="F28" s="142"/>
      <c r="G28" s="142"/>
      <c r="H28" s="159"/>
      <c r="I28" s="160"/>
      <c r="J28" s="152"/>
      <c r="K28" s="23"/>
      <c r="L28" s="244" t="s">
        <v>91</v>
      </c>
      <c r="N28" s="21"/>
      <c r="O28" s="138"/>
    </row>
    <row r="29" spans="1:15" ht="15.75">
      <c r="A29" s="142"/>
      <c r="B29" s="159"/>
      <c r="C29" s="160"/>
      <c r="D29" s="160"/>
      <c r="E29" s="151"/>
      <c r="F29" s="170"/>
      <c r="G29" s="142"/>
      <c r="H29" s="159"/>
      <c r="I29" s="160"/>
      <c r="J29" s="152"/>
      <c r="K29" s="23"/>
      <c r="L29" s="247" t="s">
        <v>53</v>
      </c>
      <c r="O29" s="138"/>
    </row>
    <row r="30" spans="1:15" ht="15.75">
      <c r="A30" s="142"/>
      <c r="B30" s="159"/>
      <c r="C30" s="171"/>
      <c r="D30" s="171"/>
      <c r="E30" s="151"/>
      <c r="F30" s="172"/>
      <c r="G30" s="173"/>
      <c r="H30" s="159"/>
      <c r="I30" s="160"/>
      <c r="J30" s="142"/>
      <c r="K30" s="23"/>
      <c r="L30" s="247" t="s">
        <v>86</v>
      </c>
      <c r="O30" s="135" t="s">
        <v>132</v>
      </c>
    </row>
    <row r="31" spans="1:15" ht="16.5" customHeight="1">
      <c r="A31" s="138" t="s">
        <v>87</v>
      </c>
      <c r="B31" s="166"/>
      <c r="C31" s="164" t="s">
        <v>92</v>
      </c>
      <c r="D31" s="164"/>
      <c r="E31" s="138" t="s">
        <v>87</v>
      </c>
      <c r="F31" s="142"/>
      <c r="G31" s="142"/>
      <c r="H31" s="164" t="s">
        <v>92</v>
      </c>
      <c r="I31" s="142"/>
      <c r="J31" s="142"/>
      <c r="K31" s="14"/>
      <c r="N31" s="22" t="s">
        <v>0</v>
      </c>
      <c r="O31" s="138" t="s">
        <v>120</v>
      </c>
    </row>
    <row r="32" spans="1:15" ht="18.75">
      <c r="A32" s="210">
        <v>0</v>
      </c>
      <c r="B32" s="154"/>
      <c r="C32" s="219">
        <v>0</v>
      </c>
      <c r="D32" s="151"/>
      <c r="E32" s="210">
        <v>0</v>
      </c>
      <c r="F32" s="154"/>
      <c r="G32" s="154"/>
      <c r="H32" s="219">
        <v>0</v>
      </c>
      <c r="I32" s="142"/>
      <c r="J32" s="142"/>
      <c r="L32" s="241" t="s">
        <v>61</v>
      </c>
      <c r="N32" s="22" t="s">
        <v>0</v>
      </c>
      <c r="O32" s="138" t="s">
        <v>128</v>
      </c>
    </row>
    <row r="33" spans="1:15" ht="18.75">
      <c r="A33" s="196"/>
      <c r="B33" s="191"/>
      <c r="C33" s="197"/>
      <c r="D33" s="197"/>
      <c r="E33" s="217" t="s">
        <v>95</v>
      </c>
      <c r="F33" s="196"/>
      <c r="G33" s="196"/>
      <c r="H33" s="197"/>
      <c r="I33" s="197"/>
      <c r="J33" s="196"/>
      <c r="N33" s="22" t="s">
        <v>0</v>
      </c>
      <c r="O33" s="138" t="s">
        <v>129</v>
      </c>
    </row>
    <row r="34" spans="1:15" ht="17.25">
      <c r="A34" s="142"/>
      <c r="B34" s="260"/>
      <c r="C34" s="260"/>
      <c r="D34" s="156"/>
      <c r="E34" s="142"/>
      <c r="F34" s="142"/>
      <c r="G34" s="142"/>
      <c r="H34" s="260"/>
      <c r="I34" s="260"/>
      <c r="J34" s="142"/>
      <c r="N34" s="22" t="s">
        <v>0</v>
      </c>
      <c r="O34" s="138" t="s">
        <v>130</v>
      </c>
    </row>
    <row r="35" spans="1:15" ht="15" customHeight="1">
      <c r="A35" s="142"/>
      <c r="B35" s="31"/>
      <c r="C35" s="157"/>
      <c r="D35" s="157"/>
      <c r="E35" s="31"/>
      <c r="F35" s="142"/>
      <c r="G35" s="142"/>
      <c r="H35" s="158"/>
      <c r="I35" s="142"/>
      <c r="J35" s="152"/>
      <c r="N35" s="22" t="s">
        <v>0</v>
      </c>
      <c r="O35" s="138" t="s">
        <v>131</v>
      </c>
    </row>
    <row r="36" spans="1:10" ht="15">
      <c r="A36" s="142"/>
      <c r="B36" s="159"/>
      <c r="C36" s="160"/>
      <c r="D36" s="160"/>
      <c r="E36" s="151"/>
      <c r="F36" s="151"/>
      <c r="G36" s="151"/>
      <c r="H36" s="159"/>
      <c r="I36" s="160"/>
      <c r="J36" s="152"/>
    </row>
    <row r="37" spans="1:10" ht="15">
      <c r="A37" s="161" t="s">
        <v>20</v>
      </c>
      <c r="B37" s="159"/>
      <c r="C37" s="160"/>
      <c r="D37" s="160"/>
      <c r="E37" s="169" t="s">
        <v>23</v>
      </c>
      <c r="F37" s="151"/>
      <c r="G37" s="151"/>
      <c r="H37" s="159"/>
      <c r="I37" s="160"/>
      <c r="J37" s="152"/>
    </row>
    <row r="38" spans="1:10" ht="15">
      <c r="A38" s="142"/>
      <c r="B38" s="159"/>
      <c r="C38" s="160"/>
      <c r="D38" s="160"/>
      <c r="E38" s="151"/>
      <c r="F38" s="151"/>
      <c r="G38" s="151"/>
      <c r="H38" s="159"/>
      <c r="I38" s="160"/>
      <c r="J38" s="152"/>
    </row>
    <row r="39" spans="1:10" ht="15">
      <c r="A39" s="142"/>
      <c r="B39" s="159"/>
      <c r="C39" s="160"/>
      <c r="D39" s="160"/>
      <c r="E39" s="151"/>
      <c r="F39" s="151"/>
      <c r="G39" s="151"/>
      <c r="H39" s="159"/>
      <c r="I39" s="160"/>
      <c r="J39" s="142"/>
    </row>
    <row r="40" spans="1:10" ht="15" customHeight="1">
      <c r="A40" s="138" t="s">
        <v>87</v>
      </c>
      <c r="B40" s="166"/>
      <c r="C40" s="164" t="s">
        <v>92</v>
      </c>
      <c r="D40" s="164"/>
      <c r="E40" s="138" t="s">
        <v>87</v>
      </c>
      <c r="F40" s="142"/>
      <c r="G40" s="142"/>
      <c r="H40" s="164" t="s">
        <v>92</v>
      </c>
      <c r="I40" s="142"/>
      <c r="J40" s="142"/>
    </row>
    <row r="41" spans="1:10" ht="15.75">
      <c r="A41" s="210">
        <v>0</v>
      </c>
      <c r="B41" s="154"/>
      <c r="C41" s="219">
        <v>0</v>
      </c>
      <c r="D41" s="151"/>
      <c r="E41" s="210">
        <v>0</v>
      </c>
      <c r="F41" s="154"/>
      <c r="G41" s="154"/>
      <c r="H41" s="219">
        <v>0</v>
      </c>
      <c r="I41" s="142"/>
      <c r="J41" s="142"/>
    </row>
    <row r="42" spans="1:13" ht="15.75">
      <c r="A42" s="165"/>
      <c r="B42" s="154"/>
      <c r="C42" s="165"/>
      <c r="D42" s="165"/>
      <c r="E42" s="165"/>
      <c r="F42" s="154"/>
      <c r="G42" s="154"/>
      <c r="H42" s="165"/>
      <c r="I42" s="154"/>
      <c r="J42" s="154"/>
      <c r="K42" s="23"/>
      <c r="L42" s="23"/>
      <c r="M42" s="23"/>
    </row>
    <row r="43" spans="1:13" ht="15.75">
      <c r="A43" s="165"/>
      <c r="B43" s="154"/>
      <c r="C43" s="165"/>
      <c r="D43" s="165"/>
      <c r="E43" s="165"/>
      <c r="F43" s="154"/>
      <c r="G43" s="154"/>
      <c r="H43" s="165"/>
      <c r="I43" s="154"/>
      <c r="J43" s="154"/>
      <c r="K43" s="23"/>
      <c r="L43" s="23"/>
      <c r="M43" s="23"/>
    </row>
    <row r="44" spans="1:18" ht="23.25">
      <c r="A44" s="261" t="s">
        <v>85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2"/>
      <c r="L44" s="262"/>
      <c r="M44" s="262"/>
      <c r="N44" s="262"/>
      <c r="O44" s="262"/>
      <c r="P44" s="262"/>
      <c r="Q44" s="262"/>
      <c r="R44" s="262"/>
    </row>
    <row r="46" spans="1:12" ht="18">
      <c r="A46" s="202"/>
      <c r="B46" s="191"/>
      <c r="C46" s="202"/>
      <c r="D46" s="202"/>
      <c r="E46" s="183" t="s">
        <v>226</v>
      </c>
      <c r="F46" s="203"/>
      <c r="G46" s="202"/>
      <c r="H46" s="202"/>
      <c r="I46" s="202"/>
      <c r="J46" s="202"/>
      <c r="K46" s="142"/>
      <c r="L46" s="142"/>
    </row>
    <row r="47" spans="1:12" ht="1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1:15" ht="17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N48" s="22" t="s">
        <v>0</v>
      </c>
      <c r="O48" s="135" t="s">
        <v>133</v>
      </c>
    </row>
    <row r="49" spans="1:15" ht="15.75">
      <c r="A49" s="142"/>
      <c r="B49" s="31"/>
      <c r="C49" s="142"/>
      <c r="D49" s="142"/>
      <c r="E49" s="31"/>
      <c r="F49" s="142"/>
      <c r="G49" s="142"/>
      <c r="H49" s="142"/>
      <c r="I49" s="142"/>
      <c r="J49" s="142"/>
      <c r="K49" s="142"/>
      <c r="L49" s="142"/>
      <c r="O49" s="138" t="s">
        <v>1</v>
      </c>
    </row>
    <row r="50" spans="1:15" ht="1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O50" s="138"/>
    </row>
    <row r="51" spans="1:15" ht="17.25">
      <c r="A51" s="161" t="s">
        <v>24</v>
      </c>
      <c r="B51" s="142"/>
      <c r="C51" s="142"/>
      <c r="D51" s="142"/>
      <c r="E51" s="161" t="s">
        <v>25</v>
      </c>
      <c r="F51" s="142"/>
      <c r="G51" s="142"/>
      <c r="H51" s="142"/>
      <c r="I51" s="142"/>
      <c r="J51" s="142"/>
      <c r="K51" s="142"/>
      <c r="L51" s="142"/>
      <c r="N51" s="22" t="s">
        <v>0</v>
      </c>
      <c r="O51" s="138"/>
    </row>
    <row r="52" spans="1:15" ht="17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N52" s="22" t="s">
        <v>0</v>
      </c>
      <c r="O52" s="138"/>
    </row>
    <row r="53" spans="1:15" ht="17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202" t="s">
        <v>90</v>
      </c>
      <c r="N53" s="22" t="s">
        <v>0</v>
      </c>
      <c r="O53" s="138"/>
    </row>
    <row r="54" spans="1:15" ht="15.75" customHeight="1">
      <c r="A54" s="138" t="s">
        <v>87</v>
      </c>
      <c r="B54" s="142"/>
      <c r="C54" s="164" t="s">
        <v>92</v>
      </c>
      <c r="D54" s="164"/>
      <c r="E54" s="138" t="s">
        <v>87</v>
      </c>
      <c r="F54" s="142"/>
      <c r="G54" s="142"/>
      <c r="H54" s="164" t="s">
        <v>92</v>
      </c>
      <c r="I54" s="142"/>
      <c r="J54" s="142"/>
      <c r="K54" s="142"/>
      <c r="L54" s="138"/>
      <c r="N54" s="22" t="s">
        <v>0</v>
      </c>
      <c r="O54" s="138"/>
    </row>
    <row r="55" spans="1:15" ht="17.25">
      <c r="A55" s="210">
        <v>0</v>
      </c>
      <c r="B55" s="154"/>
      <c r="C55" s="219">
        <v>0</v>
      </c>
      <c r="D55" s="151"/>
      <c r="E55" s="210">
        <v>0</v>
      </c>
      <c r="F55" s="154"/>
      <c r="G55" s="154"/>
      <c r="H55" s="219">
        <v>0</v>
      </c>
      <c r="I55" s="142"/>
      <c r="J55" s="142"/>
      <c r="K55" s="142"/>
      <c r="L55" s="244" t="s">
        <v>84</v>
      </c>
      <c r="N55" s="22" t="s">
        <v>0</v>
      </c>
      <c r="O55" s="138"/>
    </row>
    <row r="56" spans="1:15" ht="17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244" t="s">
        <v>85</v>
      </c>
      <c r="N56" s="22" t="s">
        <v>0</v>
      </c>
      <c r="O56" s="138"/>
    </row>
    <row r="57" spans="1:15" ht="18">
      <c r="A57" s="202"/>
      <c r="B57" s="191"/>
      <c r="C57" s="202"/>
      <c r="D57" s="202"/>
      <c r="E57" s="15" t="s">
        <v>220</v>
      </c>
      <c r="F57" s="203"/>
      <c r="G57" s="203"/>
      <c r="H57" s="203"/>
      <c r="I57" s="203"/>
      <c r="J57" s="203"/>
      <c r="K57" s="142"/>
      <c r="L57" s="246" t="s">
        <v>38</v>
      </c>
      <c r="N57" s="22" t="s">
        <v>0</v>
      </c>
      <c r="O57" s="138"/>
    </row>
    <row r="58" spans="1:15" ht="17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244" t="s">
        <v>91</v>
      </c>
      <c r="N58" s="21"/>
      <c r="O58" s="138"/>
    </row>
    <row r="59" spans="1:15" ht="15.7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247" t="s">
        <v>53</v>
      </c>
      <c r="O59" s="135" t="s">
        <v>132</v>
      </c>
    </row>
    <row r="60" spans="1:15" ht="17.25">
      <c r="A60" s="142"/>
      <c r="B60" s="31"/>
      <c r="C60" s="142"/>
      <c r="D60" s="142"/>
      <c r="E60" s="31"/>
      <c r="F60" s="142"/>
      <c r="G60" s="142"/>
      <c r="H60" s="142"/>
      <c r="I60" s="142"/>
      <c r="J60" s="142"/>
      <c r="K60" s="142"/>
      <c r="L60" s="247" t="s">
        <v>86</v>
      </c>
      <c r="N60" s="22" t="s">
        <v>0</v>
      </c>
      <c r="O60" s="138" t="s">
        <v>120</v>
      </c>
    </row>
    <row r="61" spans="1:15" ht="17.25">
      <c r="A61" s="142"/>
      <c r="B61" s="26"/>
      <c r="C61" s="142"/>
      <c r="D61" s="142"/>
      <c r="E61" s="28"/>
      <c r="F61" s="142"/>
      <c r="G61" s="142"/>
      <c r="H61" s="142"/>
      <c r="I61" s="142"/>
      <c r="J61" s="142"/>
      <c r="K61" s="142"/>
      <c r="N61" s="22" t="s">
        <v>0</v>
      </c>
      <c r="O61" s="138" t="s">
        <v>128</v>
      </c>
    </row>
    <row r="62" spans="1:15" ht="18">
      <c r="A62" s="161" t="s">
        <v>26</v>
      </c>
      <c r="B62" s="142"/>
      <c r="C62" s="142"/>
      <c r="D62" s="142"/>
      <c r="E62" s="161" t="s">
        <v>27</v>
      </c>
      <c r="F62" s="142"/>
      <c r="G62" s="142"/>
      <c r="H62" s="142"/>
      <c r="I62" s="142"/>
      <c r="J62" s="142"/>
      <c r="K62" s="142"/>
      <c r="L62" s="241" t="s">
        <v>61</v>
      </c>
      <c r="N62" s="22" t="s">
        <v>0</v>
      </c>
      <c r="O62" s="138" t="s">
        <v>129</v>
      </c>
    </row>
    <row r="63" spans="1:15" ht="17.25">
      <c r="A63" s="142"/>
      <c r="B63" s="142"/>
      <c r="C63" s="142"/>
      <c r="D63" s="142"/>
      <c r="E63" s="142"/>
      <c r="F63" s="142"/>
      <c r="G63" s="142"/>
      <c r="H63" s="174"/>
      <c r="I63" s="142"/>
      <c r="J63" s="142"/>
      <c r="K63" s="142"/>
      <c r="L63" s="142"/>
      <c r="N63" s="22" t="s">
        <v>0</v>
      </c>
      <c r="O63" s="138" t="s">
        <v>130</v>
      </c>
    </row>
    <row r="64" spans="1:15" ht="17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N64" s="22" t="s">
        <v>0</v>
      </c>
      <c r="O64" s="138" t="s">
        <v>131</v>
      </c>
    </row>
    <row r="65" spans="1:12" ht="15" customHeight="1">
      <c r="A65" s="138" t="s">
        <v>87</v>
      </c>
      <c r="B65" s="142"/>
      <c r="C65" s="164" t="s">
        <v>92</v>
      </c>
      <c r="D65" s="164"/>
      <c r="E65" s="138" t="s">
        <v>87</v>
      </c>
      <c r="F65" s="142"/>
      <c r="G65" s="142"/>
      <c r="H65" s="164" t="s">
        <v>92</v>
      </c>
      <c r="I65" s="142"/>
      <c r="J65" s="142"/>
      <c r="K65" s="142"/>
      <c r="L65" s="142"/>
    </row>
    <row r="66" spans="1:14" ht="17.25">
      <c r="A66" s="210">
        <v>0</v>
      </c>
      <c r="B66" s="154"/>
      <c r="C66" s="219">
        <v>0</v>
      </c>
      <c r="D66" s="151"/>
      <c r="E66" s="210">
        <v>0</v>
      </c>
      <c r="F66" s="154"/>
      <c r="G66" s="154"/>
      <c r="H66" s="219">
        <v>0</v>
      </c>
      <c r="I66" s="142"/>
      <c r="J66" s="142"/>
      <c r="K66" s="142"/>
      <c r="L66" s="142"/>
      <c r="N66" s="22"/>
    </row>
    <row r="67" spans="1:12" ht="1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</row>
    <row r="69" spans="1:18" ht="23.25">
      <c r="A69" s="261" t="s">
        <v>38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2"/>
      <c r="L69" s="262"/>
      <c r="M69" s="262"/>
      <c r="N69" s="262"/>
      <c r="O69" s="262"/>
      <c r="P69" s="262"/>
      <c r="Q69" s="262"/>
      <c r="R69" s="262"/>
    </row>
    <row r="70" spans="1:15" ht="26.25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N70" s="22" t="s">
        <v>0</v>
      </c>
      <c r="O70" s="135" t="s">
        <v>133</v>
      </c>
    </row>
    <row r="71" spans="1:18" s="14" customFormat="1" ht="17.25">
      <c r="A71" s="24"/>
      <c r="B71" s="26"/>
      <c r="C71" s="27"/>
      <c r="D71" s="27"/>
      <c r="E71" s="175"/>
      <c r="F71" s="151"/>
      <c r="G71" s="175"/>
      <c r="H71" s="175"/>
      <c r="I71" s="175"/>
      <c r="J71" s="175"/>
      <c r="K71" s="151"/>
      <c r="L71" s="151"/>
      <c r="N71"/>
      <c r="O71" s="138"/>
      <c r="P71"/>
      <c r="Q71"/>
      <c r="R71"/>
    </row>
    <row r="72" spans="1:18" s="14" customFormat="1" ht="17.25">
      <c r="A72" s="151"/>
      <c r="B72" s="142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N72" s="22" t="s">
        <v>0</v>
      </c>
      <c r="O72" s="138"/>
      <c r="P72"/>
      <c r="Q72"/>
      <c r="R72"/>
    </row>
    <row r="73" spans="1:18" s="14" customFormat="1" ht="17.25">
      <c r="A73" s="151"/>
      <c r="B73" s="158"/>
      <c r="C73" s="157"/>
      <c r="D73" s="157"/>
      <c r="E73" s="151"/>
      <c r="F73" s="151"/>
      <c r="G73" s="151"/>
      <c r="H73" s="158"/>
      <c r="I73" s="157"/>
      <c r="J73" s="151"/>
      <c r="K73" s="151"/>
      <c r="L73" s="202" t="s">
        <v>90</v>
      </c>
      <c r="N73" s="22" t="s">
        <v>0</v>
      </c>
      <c r="O73" s="138"/>
      <c r="P73"/>
      <c r="Q73"/>
      <c r="R73"/>
    </row>
    <row r="74" spans="1:18" s="14" customFormat="1" ht="15.75" customHeight="1">
      <c r="A74" s="151"/>
      <c r="B74" s="138" t="s">
        <v>87</v>
      </c>
      <c r="C74" s="164" t="s">
        <v>92</v>
      </c>
      <c r="D74" s="164"/>
      <c r="E74" s="151"/>
      <c r="F74" s="138" t="s">
        <v>87</v>
      </c>
      <c r="G74" s="164" t="s">
        <v>92</v>
      </c>
      <c r="H74" s="159"/>
      <c r="I74" s="151"/>
      <c r="J74" s="151"/>
      <c r="K74" s="151"/>
      <c r="L74" s="138"/>
      <c r="N74" s="22" t="s">
        <v>0</v>
      </c>
      <c r="O74" s="138"/>
      <c r="P74"/>
      <c r="Q74"/>
      <c r="R74"/>
    </row>
    <row r="75" spans="1:18" s="14" customFormat="1" ht="17.25">
      <c r="A75" s="138"/>
      <c r="B75" s="211">
        <v>0</v>
      </c>
      <c r="C75" s="219">
        <v>0</v>
      </c>
      <c r="D75" s="151"/>
      <c r="E75" s="151"/>
      <c r="F75" s="212">
        <v>0</v>
      </c>
      <c r="G75" s="219">
        <v>0</v>
      </c>
      <c r="H75" s="159"/>
      <c r="I75" s="151"/>
      <c r="J75" s="151"/>
      <c r="K75" s="151"/>
      <c r="L75" s="244" t="s">
        <v>84</v>
      </c>
      <c r="N75" s="22" t="s">
        <v>0</v>
      </c>
      <c r="O75" s="138"/>
      <c r="P75"/>
      <c r="Q75"/>
      <c r="R75"/>
    </row>
    <row r="76" spans="1:18" s="14" customFormat="1" ht="17.25">
      <c r="A76" s="151"/>
      <c r="B76" s="159" t="s">
        <v>217</v>
      </c>
      <c r="C76" s="151"/>
      <c r="D76" s="151"/>
      <c r="F76" s="151" t="s">
        <v>218</v>
      </c>
      <c r="G76" s="151"/>
      <c r="H76" s="159"/>
      <c r="I76" s="151"/>
      <c r="J76" s="151"/>
      <c r="K76" s="151"/>
      <c r="L76" s="244" t="s">
        <v>85</v>
      </c>
      <c r="N76" s="22" t="s">
        <v>0</v>
      </c>
      <c r="O76" s="138"/>
      <c r="P76"/>
      <c r="Q76"/>
      <c r="R76"/>
    </row>
    <row r="77" spans="1:18" s="14" customFormat="1" ht="17.25">
      <c r="A77" s="151"/>
      <c r="B77" s="151" t="s">
        <v>215</v>
      </c>
      <c r="C77" s="151"/>
      <c r="D77" s="151"/>
      <c r="F77" s="151" t="s">
        <v>216</v>
      </c>
      <c r="G77" s="151"/>
      <c r="H77" s="159"/>
      <c r="I77" s="151"/>
      <c r="J77" s="151"/>
      <c r="K77" s="151"/>
      <c r="L77" s="246" t="s">
        <v>38</v>
      </c>
      <c r="N77" s="22" t="s">
        <v>0</v>
      </c>
      <c r="O77" s="138"/>
      <c r="P77"/>
      <c r="Q77"/>
      <c r="R77"/>
    </row>
    <row r="78" spans="1:15" ht="17.25">
      <c r="A78" s="142"/>
      <c r="B78" s="176" t="s">
        <v>219</v>
      </c>
      <c r="C78" s="177"/>
      <c r="D78" s="177"/>
      <c r="E78" s="177"/>
      <c r="F78" s="177"/>
      <c r="G78" s="177"/>
      <c r="H78" s="210">
        <v>0</v>
      </c>
      <c r="I78" s="142"/>
      <c r="J78" s="142"/>
      <c r="K78" s="151"/>
      <c r="L78" s="244" t="s">
        <v>91</v>
      </c>
      <c r="N78" s="22"/>
      <c r="O78" s="138"/>
    </row>
    <row r="79" spans="1:15" ht="17.25">
      <c r="A79" s="142"/>
      <c r="B79" s="135"/>
      <c r="C79" s="142"/>
      <c r="D79" s="142"/>
      <c r="E79" s="142"/>
      <c r="F79" s="142"/>
      <c r="G79" s="142"/>
      <c r="H79" s="142"/>
      <c r="I79" s="142"/>
      <c r="J79" s="142"/>
      <c r="K79" s="151"/>
      <c r="L79" s="247" t="s">
        <v>53</v>
      </c>
      <c r="N79" s="21"/>
      <c r="O79" s="138"/>
    </row>
    <row r="80" spans="1:15" ht="15.75">
      <c r="A80" s="142"/>
      <c r="B80" s="165"/>
      <c r="C80" s="154"/>
      <c r="D80" s="154"/>
      <c r="E80" s="154"/>
      <c r="F80" s="154"/>
      <c r="G80" s="154"/>
      <c r="H80" s="154"/>
      <c r="I80" s="142"/>
      <c r="J80" s="142"/>
      <c r="K80" s="142"/>
      <c r="L80" s="247" t="s">
        <v>86</v>
      </c>
      <c r="M80" s="20"/>
      <c r="O80" s="135" t="s">
        <v>132</v>
      </c>
    </row>
    <row r="81" spans="1:15" ht="17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35"/>
      <c r="N81" s="22" t="s">
        <v>0</v>
      </c>
      <c r="O81" s="138" t="s">
        <v>120</v>
      </c>
    </row>
    <row r="82" spans="1:15" ht="18.75">
      <c r="A82" s="142"/>
      <c r="B82" s="165"/>
      <c r="C82" s="154"/>
      <c r="D82" s="154"/>
      <c r="E82" s="154"/>
      <c r="F82" s="154"/>
      <c r="G82" s="154"/>
      <c r="H82" s="154"/>
      <c r="I82" s="154"/>
      <c r="J82" s="154"/>
      <c r="K82" s="142"/>
      <c r="L82" s="241" t="s">
        <v>61</v>
      </c>
      <c r="N82" s="22" t="s">
        <v>0</v>
      </c>
      <c r="O82" s="138" t="s">
        <v>14</v>
      </c>
    </row>
    <row r="83" spans="1:15" ht="17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N83" s="22" t="s">
        <v>0</v>
      </c>
      <c r="O83" s="138" t="s">
        <v>15</v>
      </c>
    </row>
    <row r="84" spans="1:18" s="14" customFormat="1" ht="17.25">
      <c r="A84" s="151"/>
      <c r="B84" s="151"/>
      <c r="C84" s="21"/>
      <c r="D84" s="21"/>
      <c r="E84" s="178"/>
      <c r="F84" s="154"/>
      <c r="G84" s="151"/>
      <c r="H84" s="151"/>
      <c r="I84" s="151"/>
      <c r="J84" s="151"/>
      <c r="K84" s="151"/>
      <c r="L84" s="142"/>
      <c r="M84"/>
      <c r="N84" s="22" t="s">
        <v>0</v>
      </c>
      <c r="O84" s="138" t="s">
        <v>16</v>
      </c>
      <c r="P84"/>
      <c r="Q84"/>
      <c r="R84"/>
    </row>
    <row r="85" spans="1:18" s="14" customFormat="1" ht="17.25">
      <c r="A85" s="151"/>
      <c r="B85" s="158"/>
      <c r="C85" s="179"/>
      <c r="D85" s="179"/>
      <c r="E85" s="151"/>
      <c r="F85" s="151"/>
      <c r="G85" s="151"/>
      <c r="H85" s="158"/>
      <c r="I85" s="179"/>
      <c r="J85" s="151"/>
      <c r="K85" s="142"/>
      <c r="L85" s="151"/>
      <c r="N85" s="22" t="s">
        <v>0</v>
      </c>
      <c r="O85" s="138" t="s">
        <v>17</v>
      </c>
      <c r="P85"/>
      <c r="Q85"/>
      <c r="R85"/>
    </row>
    <row r="86" spans="1:18" s="14" customFormat="1" ht="17.25">
      <c r="A86" s="151"/>
      <c r="B86" s="158"/>
      <c r="C86" s="179"/>
      <c r="D86" s="179"/>
      <c r="E86" s="151"/>
      <c r="F86" s="151"/>
      <c r="G86" s="151"/>
      <c r="H86" s="158"/>
      <c r="I86" s="179"/>
      <c r="J86" s="151"/>
      <c r="K86" s="142"/>
      <c r="L86" s="151"/>
      <c r="N86" s="22"/>
      <c r="O86"/>
      <c r="P86"/>
      <c r="Q86"/>
      <c r="R86"/>
    </row>
    <row r="87" spans="1:18" ht="23.25">
      <c r="A87" s="261" t="s">
        <v>91</v>
      </c>
      <c r="B87" s="261"/>
      <c r="C87" s="261"/>
      <c r="D87" s="261"/>
      <c r="E87" s="261"/>
      <c r="F87" s="261"/>
      <c r="G87" s="261"/>
      <c r="H87" s="261"/>
      <c r="I87" s="261"/>
      <c r="J87" s="261"/>
      <c r="K87" s="262"/>
      <c r="L87" s="262"/>
      <c r="M87" s="262"/>
      <c r="N87" s="262"/>
      <c r="O87" s="262"/>
      <c r="P87" s="262"/>
      <c r="Q87" s="262"/>
      <c r="R87" s="262"/>
    </row>
    <row r="89" spans="1:13" ht="15">
      <c r="A89" s="142"/>
      <c r="B89" s="142" t="s">
        <v>213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</row>
    <row r="90" spans="1:13" ht="17.25">
      <c r="A90" s="28"/>
      <c r="B90" s="142"/>
      <c r="C90" s="142"/>
      <c r="D90" s="142"/>
      <c r="E90" s="142"/>
      <c r="F90" s="142"/>
      <c r="G90" s="135" t="s">
        <v>214</v>
      </c>
      <c r="H90" s="142"/>
      <c r="I90" s="142"/>
      <c r="J90" s="142"/>
      <c r="K90" s="142"/>
      <c r="L90" s="142"/>
      <c r="M90" s="142"/>
    </row>
    <row r="91" spans="1:15" ht="17.25">
      <c r="A91" s="142"/>
      <c r="B91" s="142"/>
      <c r="C91" s="142"/>
      <c r="D91" s="142"/>
      <c r="E91" s="142"/>
      <c r="F91" s="142"/>
      <c r="G91" s="142"/>
      <c r="H91" s="142" t="s">
        <v>96</v>
      </c>
      <c r="I91" s="210">
        <v>0</v>
      </c>
      <c r="J91" s="142" t="s">
        <v>99</v>
      </c>
      <c r="K91" s="142"/>
      <c r="L91" s="142"/>
      <c r="M91" s="142"/>
      <c r="N91" s="22" t="s">
        <v>0</v>
      </c>
      <c r="O91" s="135" t="s">
        <v>133</v>
      </c>
    </row>
    <row r="92" spans="1:15" ht="17.25" customHeight="1">
      <c r="A92" s="142"/>
      <c r="B92" s="142"/>
      <c r="C92" s="142"/>
      <c r="D92" s="142"/>
      <c r="E92" s="142"/>
      <c r="F92" s="142"/>
      <c r="G92" s="142"/>
      <c r="H92" s="142" t="s">
        <v>97</v>
      </c>
      <c r="I92" s="210">
        <v>0</v>
      </c>
      <c r="J92" s="142" t="s">
        <v>99</v>
      </c>
      <c r="K92" s="164" t="s">
        <v>92</v>
      </c>
      <c r="L92" s="142"/>
      <c r="M92" s="142"/>
      <c r="O92" s="138"/>
    </row>
    <row r="93" spans="1:15" ht="17.25">
      <c r="A93" s="142"/>
      <c r="B93" s="142"/>
      <c r="C93" s="142"/>
      <c r="D93" s="142"/>
      <c r="E93" s="142"/>
      <c r="F93" s="142"/>
      <c r="G93" s="142"/>
      <c r="H93" s="142" t="s">
        <v>98</v>
      </c>
      <c r="I93" s="210">
        <v>0</v>
      </c>
      <c r="J93" s="142" t="s">
        <v>99</v>
      </c>
      <c r="K93" s="219">
        <v>0</v>
      </c>
      <c r="L93" s="142"/>
      <c r="M93" s="142"/>
      <c r="N93" s="22" t="s">
        <v>0</v>
      </c>
      <c r="O93" s="138"/>
    </row>
    <row r="94" spans="1:15" ht="17.2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202" t="s">
        <v>90</v>
      </c>
      <c r="N94" s="22" t="s">
        <v>0</v>
      </c>
      <c r="O94" s="138"/>
    </row>
    <row r="95" spans="1:15" ht="17.2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38"/>
      <c r="N95" s="22" t="s">
        <v>0</v>
      </c>
      <c r="O95" s="138"/>
    </row>
    <row r="96" spans="1:15" ht="17.25">
      <c r="A96" s="142"/>
      <c r="B96" s="142" t="s">
        <v>223</v>
      </c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244" t="s">
        <v>84</v>
      </c>
      <c r="N96" s="22" t="s">
        <v>0</v>
      </c>
      <c r="O96" s="138"/>
    </row>
    <row r="97" spans="1:18" s="14" customFormat="1" ht="17.25" customHeight="1">
      <c r="A97" s="28"/>
      <c r="B97" s="175"/>
      <c r="C97" s="175" t="s">
        <v>214</v>
      </c>
      <c r="D97" s="151"/>
      <c r="E97" s="151"/>
      <c r="F97" s="151"/>
      <c r="G97" s="151"/>
      <c r="H97" s="151"/>
      <c r="I97" s="151"/>
      <c r="J97" s="151"/>
      <c r="K97" s="164" t="s">
        <v>92</v>
      </c>
      <c r="L97" s="142"/>
      <c r="M97" s="245" t="s">
        <v>85</v>
      </c>
      <c r="N97" s="22" t="s">
        <v>0</v>
      </c>
      <c r="O97" s="138"/>
      <c r="P97"/>
      <c r="Q97"/>
      <c r="R97"/>
    </row>
    <row r="98" spans="1:18" s="14" customFormat="1" ht="17.25">
      <c r="A98" s="151"/>
      <c r="B98" s="142"/>
      <c r="C98" s="142" t="s">
        <v>96</v>
      </c>
      <c r="D98" s="157"/>
      <c r="E98" s="210">
        <v>0</v>
      </c>
      <c r="F98" s="142" t="s">
        <v>99</v>
      </c>
      <c r="G98" s="157"/>
      <c r="H98" s="157"/>
      <c r="I98" s="151"/>
      <c r="J98" s="151"/>
      <c r="K98" s="219" t="s">
        <v>3</v>
      </c>
      <c r="L98" s="142"/>
      <c r="M98" s="246" t="s">
        <v>38</v>
      </c>
      <c r="N98" s="22" t="s">
        <v>0</v>
      </c>
      <c r="O98" s="138"/>
      <c r="P98"/>
      <c r="Q98"/>
      <c r="R98"/>
    </row>
    <row r="99" spans="1:18" s="14" customFormat="1" ht="17.25">
      <c r="A99" s="151"/>
      <c r="B99" s="159"/>
      <c r="C99" s="142" t="s">
        <v>97</v>
      </c>
      <c r="D99" s="151"/>
      <c r="E99" s="210">
        <v>0</v>
      </c>
      <c r="F99" s="142" t="s">
        <v>99</v>
      </c>
      <c r="G99" s="151"/>
      <c r="H99" s="151"/>
      <c r="I99" s="151"/>
      <c r="J99" s="151"/>
      <c r="K99" s="151"/>
      <c r="L99" s="142"/>
      <c r="M99" s="244" t="s">
        <v>91</v>
      </c>
      <c r="N99" s="22" t="s">
        <v>0</v>
      </c>
      <c r="O99" s="138"/>
      <c r="P99"/>
      <c r="Q99"/>
      <c r="R99"/>
    </row>
    <row r="100" spans="1:18" s="14" customFormat="1" ht="17.25">
      <c r="A100" s="151"/>
      <c r="B100" s="159"/>
      <c r="C100" s="142" t="s">
        <v>98</v>
      </c>
      <c r="D100" s="151"/>
      <c r="E100" s="210">
        <v>0</v>
      </c>
      <c r="F100" s="142" t="s">
        <v>99</v>
      </c>
      <c r="G100" s="151"/>
      <c r="H100" s="151"/>
      <c r="I100" s="151"/>
      <c r="J100" s="151"/>
      <c r="K100" s="151"/>
      <c r="L100" s="151"/>
      <c r="M100" s="247" t="s">
        <v>53</v>
      </c>
      <c r="N100" s="21"/>
      <c r="O100" s="138"/>
      <c r="P100"/>
      <c r="Q100"/>
      <c r="R100"/>
    </row>
    <row r="101" spans="1:18" s="14" customFormat="1" ht="15">
      <c r="A101" s="151"/>
      <c r="B101" s="159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247" t="s">
        <v>86</v>
      </c>
      <c r="P101"/>
      <c r="Q101"/>
      <c r="R101"/>
    </row>
    <row r="102" spans="1:18" s="14" customFormat="1" ht="15.75">
      <c r="A102" s="151"/>
      <c r="B102" s="159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N102"/>
      <c r="O102" s="135" t="s">
        <v>132</v>
      </c>
      <c r="P102"/>
      <c r="Q102"/>
      <c r="R102"/>
    </row>
    <row r="103" spans="1:18" s="14" customFormat="1" ht="18.75">
      <c r="A103" s="151"/>
      <c r="B103" s="151" t="s">
        <v>100</v>
      </c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241" t="s">
        <v>61</v>
      </c>
      <c r="N103" s="22" t="s">
        <v>0</v>
      </c>
      <c r="O103" s="138" t="s">
        <v>120</v>
      </c>
      <c r="P103"/>
      <c r="Q103"/>
      <c r="R103"/>
    </row>
    <row r="104" spans="1:18" s="14" customFormat="1" ht="15.75" customHeight="1">
      <c r="A104" s="30"/>
      <c r="B104" s="158"/>
      <c r="C104" s="157"/>
      <c r="D104" s="157"/>
      <c r="E104" s="151"/>
      <c r="F104" s="151"/>
      <c r="G104" s="175" t="s">
        <v>101</v>
      </c>
      <c r="H104" s="151"/>
      <c r="I104" s="151"/>
      <c r="J104" s="151"/>
      <c r="K104" s="164" t="s">
        <v>92</v>
      </c>
      <c r="L104" s="151"/>
      <c r="M104" s="151"/>
      <c r="N104" s="22" t="s">
        <v>0</v>
      </c>
      <c r="O104" s="138" t="s">
        <v>128</v>
      </c>
      <c r="P104"/>
      <c r="Q104"/>
      <c r="R104"/>
    </row>
    <row r="105" spans="1:18" s="14" customFormat="1" ht="17.25">
      <c r="A105" s="151"/>
      <c r="B105" s="159"/>
      <c r="C105" s="151"/>
      <c r="D105" s="151"/>
      <c r="E105" s="151"/>
      <c r="F105" s="151"/>
      <c r="G105" s="151"/>
      <c r="H105" s="151"/>
      <c r="I105" s="212">
        <v>0</v>
      </c>
      <c r="J105" s="151" t="s">
        <v>99</v>
      </c>
      <c r="K105" s="219">
        <v>0</v>
      </c>
      <c r="L105" s="151"/>
      <c r="M105" s="151"/>
      <c r="N105" s="22" t="s">
        <v>0</v>
      </c>
      <c r="O105" s="138" t="s">
        <v>129</v>
      </c>
      <c r="P105"/>
      <c r="Q105"/>
      <c r="R105"/>
    </row>
    <row r="106" spans="1:18" s="14" customFormat="1" ht="17.25">
      <c r="A106" s="151"/>
      <c r="B106" s="159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22" t="s">
        <v>0</v>
      </c>
      <c r="O106" s="138" t="s">
        <v>130</v>
      </c>
      <c r="P106"/>
      <c r="Q106"/>
      <c r="R106"/>
    </row>
    <row r="107" spans="1:18" s="14" customFormat="1" ht="17.25">
      <c r="A107" s="151"/>
      <c r="B107" s="159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22" t="s">
        <v>0</v>
      </c>
      <c r="O107" s="138" t="s">
        <v>131</v>
      </c>
      <c r="P107"/>
      <c r="Q107"/>
      <c r="R107"/>
    </row>
    <row r="108" s="14" customFormat="1" ht="12.75">
      <c r="B108" s="18"/>
    </row>
    <row r="109" s="14" customFormat="1" ht="12.75"/>
    <row r="110" spans="1:18" ht="23.25">
      <c r="A110" s="261" t="s">
        <v>53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2"/>
      <c r="L110" s="262"/>
      <c r="M110" s="262"/>
      <c r="N110" s="262"/>
      <c r="O110" s="262"/>
      <c r="P110" s="262"/>
      <c r="Q110" s="262"/>
      <c r="R110" s="262"/>
    </row>
    <row r="112" spans="1:14" ht="15.75">
      <c r="A112" s="142"/>
      <c r="B112" s="142"/>
      <c r="C112" s="135" t="s">
        <v>117</v>
      </c>
      <c r="D112" s="142"/>
      <c r="E112" s="142"/>
      <c r="F112" s="142"/>
      <c r="G112" s="142"/>
      <c r="H112" s="135" t="s">
        <v>118</v>
      </c>
      <c r="I112" s="142"/>
      <c r="J112" s="142"/>
      <c r="K112" s="142"/>
      <c r="L112" s="142"/>
      <c r="M112" s="142"/>
      <c r="N112" s="142"/>
    </row>
    <row r="113" spans="1:14" ht="15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1:14" ht="15.75">
      <c r="A114" s="142"/>
      <c r="B114" s="142"/>
      <c r="C114" s="31"/>
      <c r="D114" s="154"/>
      <c r="E114" s="154" t="s">
        <v>224</v>
      </c>
      <c r="F114" s="154"/>
      <c r="G114" s="154"/>
      <c r="H114" s="142"/>
      <c r="I114" s="142"/>
      <c r="J114" s="154" t="s">
        <v>224</v>
      </c>
      <c r="K114" s="154"/>
      <c r="L114" s="142"/>
      <c r="M114" s="142"/>
      <c r="N114" s="142"/>
    </row>
    <row r="115" spans="1:14" ht="15.75">
      <c r="A115" s="142"/>
      <c r="B115" s="142"/>
      <c r="C115" s="142"/>
      <c r="D115" s="154"/>
      <c r="E115" s="177" t="s">
        <v>56</v>
      </c>
      <c r="F115" s="177"/>
      <c r="G115" s="180">
        <v>0</v>
      </c>
      <c r="H115" s="142"/>
      <c r="I115" s="142"/>
      <c r="J115" s="177" t="s">
        <v>56</v>
      </c>
      <c r="K115" s="177"/>
      <c r="L115" s="180">
        <v>0</v>
      </c>
      <c r="M115" s="165"/>
      <c r="N115" s="142"/>
    </row>
    <row r="116" spans="1:14" ht="15.75">
      <c r="A116" s="142"/>
      <c r="B116" s="142"/>
      <c r="C116" s="142"/>
      <c r="D116" s="154"/>
      <c r="E116" s="177" t="s">
        <v>57</v>
      </c>
      <c r="F116" s="177"/>
      <c r="G116" s="180">
        <v>0</v>
      </c>
      <c r="H116" s="142"/>
      <c r="I116" s="142"/>
      <c r="J116" s="177" t="s">
        <v>57</v>
      </c>
      <c r="K116" s="177"/>
      <c r="L116" s="180">
        <v>0</v>
      </c>
      <c r="M116" s="165"/>
      <c r="N116" s="142"/>
    </row>
    <row r="117" spans="1:14" ht="15.75">
      <c r="A117" s="142"/>
      <c r="B117" s="142"/>
      <c r="C117" s="142"/>
      <c r="D117" s="154"/>
      <c r="E117" s="177" t="s">
        <v>58</v>
      </c>
      <c r="F117" s="177"/>
      <c r="G117" s="180">
        <v>0</v>
      </c>
      <c r="H117" s="142"/>
      <c r="I117" s="142"/>
      <c r="J117" s="177" t="s">
        <v>58</v>
      </c>
      <c r="K117" s="177"/>
      <c r="L117" s="180">
        <v>0</v>
      </c>
      <c r="M117" s="165"/>
      <c r="N117" s="142"/>
    </row>
    <row r="118" spans="1:14" ht="15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54"/>
      <c r="N118" s="142"/>
    </row>
    <row r="119" spans="1:14" ht="15.75">
      <c r="A119" s="154"/>
      <c r="B119" s="142"/>
      <c r="C119" s="161" t="s">
        <v>28</v>
      </c>
      <c r="D119" s="138" t="s">
        <v>87</v>
      </c>
      <c r="E119" s="210">
        <v>0</v>
      </c>
      <c r="F119" s="142"/>
      <c r="G119" s="154"/>
      <c r="H119" s="161" t="s">
        <v>29</v>
      </c>
      <c r="I119" s="138" t="s">
        <v>87</v>
      </c>
      <c r="J119" s="210">
        <v>0</v>
      </c>
      <c r="K119" s="142"/>
      <c r="L119" s="142"/>
      <c r="M119" s="154"/>
      <c r="N119" s="142"/>
    </row>
    <row r="120" spans="1:14" ht="15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54"/>
      <c r="N120" s="142"/>
    </row>
    <row r="121" spans="1:14" ht="1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54"/>
      <c r="N121" s="142"/>
    </row>
    <row r="122" spans="1:14" ht="15.75">
      <c r="A122" s="142"/>
      <c r="B122" s="142"/>
      <c r="C122" s="135" t="s">
        <v>102</v>
      </c>
      <c r="D122" s="142"/>
      <c r="E122" s="142"/>
      <c r="F122" s="142"/>
      <c r="G122" s="142"/>
      <c r="H122" s="135" t="s">
        <v>104</v>
      </c>
      <c r="I122" s="142"/>
      <c r="J122" s="142"/>
      <c r="K122" s="142"/>
      <c r="L122" s="142"/>
      <c r="M122" s="154"/>
      <c r="N122" s="142"/>
    </row>
    <row r="123" spans="1:14" ht="15.75">
      <c r="A123" s="142"/>
      <c r="B123" s="142"/>
      <c r="C123" s="135"/>
      <c r="D123" s="142"/>
      <c r="E123" s="142"/>
      <c r="F123" s="142"/>
      <c r="G123" s="142"/>
      <c r="H123" s="135"/>
      <c r="I123" s="142"/>
      <c r="J123" s="142"/>
      <c r="K123" s="142"/>
      <c r="L123" s="142"/>
      <c r="M123" s="154"/>
      <c r="N123" s="142"/>
    </row>
    <row r="124" spans="1:14" ht="1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54"/>
      <c r="N124" s="142"/>
    </row>
    <row r="125" spans="1:14" ht="15">
      <c r="A125" s="142"/>
      <c r="B125" s="142"/>
      <c r="C125" s="142"/>
      <c r="D125" s="142"/>
      <c r="E125" s="154" t="s">
        <v>224</v>
      </c>
      <c r="F125" s="154"/>
      <c r="G125" s="142"/>
      <c r="H125" s="142"/>
      <c r="I125" s="142"/>
      <c r="J125" s="154" t="s">
        <v>224</v>
      </c>
      <c r="K125" s="154"/>
      <c r="L125" s="142"/>
      <c r="M125" s="154"/>
      <c r="N125" s="142"/>
    </row>
    <row r="126" spans="1:14" ht="15.75">
      <c r="A126" s="142"/>
      <c r="B126" s="142"/>
      <c r="C126" s="142"/>
      <c r="D126" s="142"/>
      <c r="E126" s="177" t="s">
        <v>56</v>
      </c>
      <c r="F126" s="177"/>
      <c r="G126" s="180">
        <v>0</v>
      </c>
      <c r="H126" s="142"/>
      <c r="I126" s="142"/>
      <c r="J126" s="177" t="s">
        <v>56</v>
      </c>
      <c r="K126" s="177"/>
      <c r="L126" s="180">
        <v>0</v>
      </c>
      <c r="M126" s="165"/>
      <c r="N126" s="142"/>
    </row>
    <row r="127" spans="1:14" ht="15.75">
      <c r="A127" s="142"/>
      <c r="B127" s="142"/>
      <c r="C127" s="142"/>
      <c r="D127" s="142"/>
      <c r="E127" s="177" t="s">
        <v>57</v>
      </c>
      <c r="F127" s="177"/>
      <c r="G127" s="180">
        <v>0</v>
      </c>
      <c r="H127" s="142"/>
      <c r="I127" s="142"/>
      <c r="J127" s="177" t="s">
        <v>57</v>
      </c>
      <c r="K127" s="177"/>
      <c r="L127" s="180">
        <v>0</v>
      </c>
      <c r="M127" s="165"/>
      <c r="N127" s="202" t="s">
        <v>90</v>
      </c>
    </row>
    <row r="128" spans="1:14" ht="15.75">
      <c r="A128" s="142"/>
      <c r="B128" s="142"/>
      <c r="C128" s="142"/>
      <c r="D128" s="142"/>
      <c r="E128" s="177" t="s">
        <v>58</v>
      </c>
      <c r="F128" s="177"/>
      <c r="G128" s="180">
        <v>0</v>
      </c>
      <c r="H128" s="142"/>
      <c r="I128" s="142"/>
      <c r="J128" s="177" t="s">
        <v>58</v>
      </c>
      <c r="K128" s="177"/>
      <c r="L128" s="180"/>
      <c r="M128" s="165"/>
      <c r="N128" s="138"/>
    </row>
    <row r="129" spans="1:14" ht="15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54"/>
      <c r="N129" s="244" t="s">
        <v>84</v>
      </c>
    </row>
    <row r="130" spans="1:14" ht="15.75">
      <c r="A130" s="154"/>
      <c r="B130" s="142"/>
      <c r="C130" s="161" t="s">
        <v>106</v>
      </c>
      <c r="D130" s="138" t="s">
        <v>87</v>
      </c>
      <c r="E130" s="210">
        <v>0</v>
      </c>
      <c r="F130" s="142"/>
      <c r="G130" s="154"/>
      <c r="H130" s="161" t="s">
        <v>107</v>
      </c>
      <c r="I130" s="138" t="s">
        <v>87</v>
      </c>
      <c r="J130" s="210">
        <v>0</v>
      </c>
      <c r="K130" s="142"/>
      <c r="L130" s="142"/>
      <c r="M130" s="154"/>
      <c r="N130" s="244" t="s">
        <v>85</v>
      </c>
    </row>
    <row r="131" spans="1:14" ht="15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54"/>
      <c r="N131" s="246" t="s">
        <v>38</v>
      </c>
    </row>
    <row r="132" spans="1:14" ht="15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54"/>
      <c r="N132" s="244" t="s">
        <v>91</v>
      </c>
    </row>
    <row r="133" spans="1:14" ht="15.75">
      <c r="A133" s="142"/>
      <c r="B133" s="142"/>
      <c r="C133" s="135" t="s">
        <v>103</v>
      </c>
      <c r="D133" s="142"/>
      <c r="E133" s="142"/>
      <c r="F133" s="142"/>
      <c r="G133" s="142"/>
      <c r="H133" s="135" t="s">
        <v>105</v>
      </c>
      <c r="I133" s="142"/>
      <c r="J133" s="142"/>
      <c r="K133" s="142"/>
      <c r="L133" s="142"/>
      <c r="M133" s="154"/>
      <c r="N133" s="247" t="s">
        <v>53</v>
      </c>
    </row>
    <row r="134" spans="1:14" ht="15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54"/>
      <c r="N134" s="247" t="s">
        <v>86</v>
      </c>
    </row>
    <row r="135" spans="1:13" ht="15">
      <c r="A135" s="142"/>
      <c r="B135" s="142"/>
      <c r="C135" s="142"/>
      <c r="D135" s="142"/>
      <c r="E135" s="154" t="s">
        <v>224</v>
      </c>
      <c r="F135" s="154"/>
      <c r="G135" s="142"/>
      <c r="H135" s="142"/>
      <c r="I135" s="142"/>
      <c r="J135" s="154" t="s">
        <v>224</v>
      </c>
      <c r="K135" s="154"/>
      <c r="L135" s="142"/>
      <c r="M135" s="154"/>
    </row>
    <row r="136" spans="1:14" ht="18">
      <c r="A136" s="142"/>
      <c r="B136" s="142"/>
      <c r="C136" s="142"/>
      <c r="D136" s="142"/>
      <c r="E136" s="177" t="s">
        <v>56</v>
      </c>
      <c r="F136" s="177"/>
      <c r="G136" s="180">
        <v>0</v>
      </c>
      <c r="H136" s="142"/>
      <c r="I136" s="142"/>
      <c r="J136" s="177" t="s">
        <v>56</v>
      </c>
      <c r="K136" s="177"/>
      <c r="L136" s="180">
        <v>0</v>
      </c>
      <c r="M136" s="165"/>
      <c r="N136" s="241" t="s">
        <v>61</v>
      </c>
    </row>
    <row r="137" spans="1:14" ht="15.75">
      <c r="A137" s="142"/>
      <c r="B137" s="142"/>
      <c r="C137" s="142"/>
      <c r="D137" s="142"/>
      <c r="E137" s="177" t="s">
        <v>57</v>
      </c>
      <c r="F137" s="177"/>
      <c r="G137" s="180">
        <v>0</v>
      </c>
      <c r="H137" s="142"/>
      <c r="I137" s="142"/>
      <c r="J137" s="177" t="s">
        <v>57</v>
      </c>
      <c r="K137" s="177"/>
      <c r="L137" s="180">
        <v>0</v>
      </c>
      <c r="M137" s="165"/>
      <c r="N137" s="154"/>
    </row>
    <row r="138" spans="1:14" ht="15.75">
      <c r="A138" s="142"/>
      <c r="B138" s="142"/>
      <c r="C138" s="142"/>
      <c r="D138" s="142"/>
      <c r="E138" s="177" t="s">
        <v>58</v>
      </c>
      <c r="F138" s="177"/>
      <c r="G138" s="180">
        <v>0</v>
      </c>
      <c r="H138" s="142"/>
      <c r="I138" s="142"/>
      <c r="J138" s="177" t="s">
        <v>58</v>
      </c>
      <c r="K138" s="177"/>
      <c r="L138" s="180">
        <v>0</v>
      </c>
      <c r="M138" s="165"/>
      <c r="N138" s="142"/>
    </row>
    <row r="139" spans="1:14" ht="15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</row>
    <row r="140" spans="1:14" ht="15.75">
      <c r="A140" s="154"/>
      <c r="B140" s="142"/>
      <c r="C140" s="161" t="s">
        <v>30</v>
      </c>
      <c r="D140" s="138" t="s">
        <v>87</v>
      </c>
      <c r="E140" s="210">
        <v>0</v>
      </c>
      <c r="F140" s="142"/>
      <c r="G140" s="154"/>
      <c r="H140" s="161" t="s">
        <v>31</v>
      </c>
      <c r="I140" s="138" t="s">
        <v>87</v>
      </c>
      <c r="J140" s="210">
        <v>0</v>
      </c>
      <c r="K140" s="142"/>
      <c r="L140" s="142"/>
      <c r="M140" s="142"/>
      <c r="N140" s="142"/>
    </row>
    <row r="141" spans="1:14" ht="15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</row>
    <row r="142" spans="1:14" ht="15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</row>
    <row r="143" spans="1:18" ht="23.25">
      <c r="A143" s="261" t="s">
        <v>86</v>
      </c>
      <c r="B143" s="261"/>
      <c r="C143" s="261"/>
      <c r="D143" s="261"/>
      <c r="E143" s="261"/>
      <c r="F143" s="261"/>
      <c r="G143" s="261"/>
      <c r="H143" s="261"/>
      <c r="I143" s="261"/>
      <c r="J143" s="261"/>
      <c r="K143" s="262"/>
      <c r="L143" s="262"/>
      <c r="M143" s="262"/>
      <c r="N143" s="262"/>
      <c r="O143" s="262"/>
      <c r="P143" s="262"/>
      <c r="Q143" s="262"/>
      <c r="R143" s="262"/>
    </row>
    <row r="145" spans="1:14" ht="15.75">
      <c r="A145" s="142"/>
      <c r="B145" s="142"/>
      <c r="C145" s="174" t="s">
        <v>109</v>
      </c>
      <c r="D145" s="142"/>
      <c r="E145" s="142"/>
      <c r="F145" s="142"/>
      <c r="G145" s="142"/>
      <c r="H145" s="174" t="s">
        <v>110</v>
      </c>
      <c r="I145" s="142"/>
      <c r="J145" s="142"/>
      <c r="K145" s="142"/>
      <c r="L145" s="142"/>
      <c r="M145" s="142"/>
      <c r="N145" s="142"/>
    </row>
    <row r="146" spans="1:14" ht="15">
      <c r="A146" s="142"/>
      <c r="B146" s="142"/>
      <c r="C146" s="161" t="s">
        <v>32</v>
      </c>
      <c r="D146" s="142"/>
      <c r="E146" s="142"/>
      <c r="F146" s="142"/>
      <c r="G146" s="142"/>
      <c r="H146" s="161" t="s">
        <v>33</v>
      </c>
      <c r="I146" s="142"/>
      <c r="J146" s="142"/>
      <c r="K146" s="142"/>
      <c r="L146" s="142"/>
      <c r="M146" s="142"/>
      <c r="N146" s="142"/>
    </row>
    <row r="147" spans="1:14" ht="15">
      <c r="A147" s="142"/>
      <c r="B147" s="142"/>
      <c r="C147" s="142"/>
      <c r="D147" s="142"/>
      <c r="E147" s="154" t="s">
        <v>224</v>
      </c>
      <c r="F147" s="154"/>
      <c r="G147" s="154"/>
      <c r="H147" s="142"/>
      <c r="I147" s="142"/>
      <c r="J147" s="154" t="s">
        <v>224</v>
      </c>
      <c r="K147" s="154"/>
      <c r="L147" s="154"/>
      <c r="M147" s="154"/>
      <c r="N147" s="142"/>
    </row>
    <row r="148" spans="1:14" ht="16.5" thickBot="1">
      <c r="A148" s="142"/>
      <c r="B148" s="142"/>
      <c r="C148" s="142"/>
      <c r="D148" s="142"/>
      <c r="E148" s="177" t="s">
        <v>56</v>
      </c>
      <c r="F148" s="177"/>
      <c r="G148" s="181">
        <v>0</v>
      </c>
      <c r="H148" s="142"/>
      <c r="I148" s="142"/>
      <c r="J148" s="177" t="s">
        <v>56</v>
      </c>
      <c r="K148" s="177"/>
      <c r="L148" s="181">
        <v>0</v>
      </c>
      <c r="M148" s="182"/>
      <c r="N148" s="142"/>
    </row>
    <row r="149" spans="1:23" ht="15.75">
      <c r="A149" s="142"/>
      <c r="B149" s="142"/>
      <c r="C149" s="142"/>
      <c r="D149" s="142"/>
      <c r="E149" s="177" t="s">
        <v>57</v>
      </c>
      <c r="F149" s="177"/>
      <c r="G149" s="181">
        <v>0</v>
      </c>
      <c r="H149" s="142"/>
      <c r="I149" s="142"/>
      <c r="J149" s="177" t="s">
        <v>57</v>
      </c>
      <c r="K149" s="177"/>
      <c r="L149" s="181">
        <v>0</v>
      </c>
      <c r="M149" s="182"/>
      <c r="N149" s="142"/>
      <c r="W149" s="112"/>
    </row>
    <row r="150" spans="1:23" ht="15.75">
      <c r="A150" s="142"/>
      <c r="B150" s="142"/>
      <c r="C150" s="142"/>
      <c r="D150" s="142"/>
      <c r="E150" s="177" t="s">
        <v>58</v>
      </c>
      <c r="F150" s="177"/>
      <c r="G150" s="181">
        <v>0</v>
      </c>
      <c r="H150" s="142"/>
      <c r="I150" s="142"/>
      <c r="J150" s="177" t="s">
        <v>58</v>
      </c>
      <c r="K150" s="177"/>
      <c r="L150" s="181">
        <v>0</v>
      </c>
      <c r="M150" s="182"/>
      <c r="N150" s="142"/>
      <c r="W150" s="248" t="s">
        <v>233</v>
      </c>
    </row>
    <row r="151" spans="1:23" ht="15">
      <c r="A151" s="142"/>
      <c r="B151" s="142"/>
      <c r="C151" s="142"/>
      <c r="D151" s="142"/>
      <c r="E151" s="177" t="s">
        <v>114</v>
      </c>
      <c r="F151" s="177"/>
      <c r="G151" s="220" t="s">
        <v>234</v>
      </c>
      <c r="H151" s="142"/>
      <c r="I151" s="142"/>
      <c r="J151" s="177" t="s">
        <v>114</v>
      </c>
      <c r="K151" s="177"/>
      <c r="L151" s="220" t="s">
        <v>234</v>
      </c>
      <c r="M151" s="154"/>
      <c r="N151" s="142"/>
      <c r="W151" s="248" t="s">
        <v>234</v>
      </c>
    </row>
    <row r="152" spans="1:23" ht="16.5" thickBot="1">
      <c r="A152" s="142"/>
      <c r="B152" s="142"/>
      <c r="C152" s="142"/>
      <c r="D152" s="142" t="s">
        <v>87</v>
      </c>
      <c r="E152" s="218">
        <v>0</v>
      </c>
      <c r="F152" s="142"/>
      <c r="G152" s="142"/>
      <c r="H152" s="142"/>
      <c r="I152" s="142" t="s">
        <v>87</v>
      </c>
      <c r="J152" s="218">
        <v>0</v>
      </c>
      <c r="K152" s="142"/>
      <c r="L152" s="142"/>
      <c r="M152" s="154"/>
      <c r="N152" s="142"/>
      <c r="W152" s="249" t="s">
        <v>235</v>
      </c>
    </row>
    <row r="153" spans="1:14" ht="15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54"/>
      <c r="N153" s="142"/>
    </row>
    <row r="154" spans="1:14" ht="15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54"/>
      <c r="N154" s="142"/>
    </row>
    <row r="155" spans="1:14" ht="15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54"/>
      <c r="N155" s="142"/>
    </row>
    <row r="156" spans="1:14" ht="15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54"/>
      <c r="N156" s="142"/>
    </row>
    <row r="157" spans="1:14" ht="15.75">
      <c r="A157" s="142"/>
      <c r="B157" s="142"/>
      <c r="C157" s="174" t="s">
        <v>111</v>
      </c>
      <c r="D157" s="142"/>
      <c r="E157" s="142"/>
      <c r="F157" s="142"/>
      <c r="G157" s="142"/>
      <c r="H157" s="174" t="s">
        <v>108</v>
      </c>
      <c r="I157" s="174"/>
      <c r="J157" s="142"/>
      <c r="K157" s="142"/>
      <c r="L157" s="142"/>
      <c r="M157" s="154"/>
      <c r="N157" s="142"/>
    </row>
    <row r="158" spans="1:14" ht="15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54"/>
      <c r="N158" s="142"/>
    </row>
    <row r="159" spans="1:14" ht="15.75">
      <c r="A159" s="142"/>
      <c r="B159" s="142"/>
      <c r="C159" s="142"/>
      <c r="D159" s="142"/>
      <c r="E159" s="154" t="s">
        <v>224</v>
      </c>
      <c r="F159" s="154"/>
      <c r="G159" s="154"/>
      <c r="H159" s="142"/>
      <c r="I159" s="142"/>
      <c r="J159" s="154" t="s">
        <v>224</v>
      </c>
      <c r="K159" s="154"/>
      <c r="L159" s="154"/>
      <c r="M159" s="154"/>
      <c r="N159" s="202" t="s">
        <v>90</v>
      </c>
    </row>
    <row r="160" spans="1:14" ht="15.75">
      <c r="A160" s="142"/>
      <c r="B160" s="142"/>
      <c r="C160" s="142"/>
      <c r="D160" s="142"/>
      <c r="E160" s="177" t="s">
        <v>56</v>
      </c>
      <c r="F160" s="177"/>
      <c r="G160" s="181">
        <v>0</v>
      </c>
      <c r="H160" s="142"/>
      <c r="I160" s="142"/>
      <c r="J160" s="177" t="s">
        <v>56</v>
      </c>
      <c r="K160" s="177"/>
      <c r="L160" s="181">
        <v>0</v>
      </c>
      <c r="M160" s="182"/>
      <c r="N160" s="138"/>
    </row>
    <row r="161" spans="1:14" ht="15.75">
      <c r="A161" s="142"/>
      <c r="B161" s="142"/>
      <c r="C161" s="142"/>
      <c r="D161" s="142"/>
      <c r="E161" s="177" t="s">
        <v>57</v>
      </c>
      <c r="F161" s="177"/>
      <c r="G161" s="181">
        <v>0</v>
      </c>
      <c r="H161" s="142"/>
      <c r="I161" s="142"/>
      <c r="J161" s="177" t="s">
        <v>57</v>
      </c>
      <c r="K161" s="177"/>
      <c r="L161" s="181">
        <v>0</v>
      </c>
      <c r="M161" s="182"/>
      <c r="N161" s="244" t="s">
        <v>84</v>
      </c>
    </row>
    <row r="162" spans="1:14" ht="15.75">
      <c r="A162" s="142"/>
      <c r="B162" s="142"/>
      <c r="C162" s="142"/>
      <c r="D162" s="142"/>
      <c r="E162" s="177" t="s">
        <v>58</v>
      </c>
      <c r="F162" s="177"/>
      <c r="G162" s="181">
        <v>0</v>
      </c>
      <c r="H162" s="142"/>
      <c r="I162" s="142"/>
      <c r="J162" s="177" t="s">
        <v>58</v>
      </c>
      <c r="K162" s="177"/>
      <c r="L162" s="181">
        <v>0</v>
      </c>
      <c r="M162" s="182"/>
      <c r="N162" s="244" t="s">
        <v>85</v>
      </c>
    </row>
    <row r="163" spans="1:14" ht="15">
      <c r="A163" s="142"/>
      <c r="B163" s="142"/>
      <c r="C163" s="142"/>
      <c r="D163" s="142"/>
      <c r="E163" s="177" t="s">
        <v>114</v>
      </c>
      <c r="F163" s="177"/>
      <c r="G163" s="220" t="s">
        <v>234</v>
      </c>
      <c r="H163" s="142"/>
      <c r="I163" s="142"/>
      <c r="J163" s="177" t="s">
        <v>114</v>
      </c>
      <c r="K163" s="177"/>
      <c r="L163" s="220" t="s">
        <v>234</v>
      </c>
      <c r="M163" s="154"/>
      <c r="N163" s="246" t="s">
        <v>38</v>
      </c>
    </row>
    <row r="164" spans="1:14" ht="15.75">
      <c r="A164" s="142"/>
      <c r="B164" s="142"/>
      <c r="C164" s="142"/>
      <c r="D164" s="142" t="s">
        <v>87</v>
      </c>
      <c r="E164" s="218">
        <v>0</v>
      </c>
      <c r="F164" s="142"/>
      <c r="G164" s="142"/>
      <c r="H164" s="142"/>
      <c r="I164" s="142" t="s">
        <v>87</v>
      </c>
      <c r="J164" s="218">
        <v>0</v>
      </c>
      <c r="K164" s="142"/>
      <c r="L164" s="142"/>
      <c r="M164" s="142"/>
      <c r="N164" s="244" t="s">
        <v>91</v>
      </c>
    </row>
    <row r="165" spans="1:14" ht="15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247" t="s">
        <v>53</v>
      </c>
    </row>
    <row r="166" spans="1:14" ht="15.75">
      <c r="A166" s="142"/>
      <c r="B166" s="142"/>
      <c r="C166" s="174" t="s">
        <v>112</v>
      </c>
      <c r="D166" s="174"/>
      <c r="E166" s="174"/>
      <c r="F166" s="174"/>
      <c r="G166" s="174"/>
      <c r="H166" s="174"/>
      <c r="I166" s="142"/>
      <c r="J166" s="142"/>
      <c r="K166" s="142"/>
      <c r="L166" s="142"/>
      <c r="M166" s="142"/>
      <c r="N166" s="247" t="s">
        <v>86</v>
      </c>
    </row>
    <row r="167" spans="1:13" ht="15">
      <c r="A167" s="142"/>
      <c r="B167" s="142"/>
      <c r="C167" s="142"/>
      <c r="D167" s="142"/>
      <c r="E167" s="142"/>
      <c r="F167" s="142"/>
      <c r="G167" s="142"/>
      <c r="H167" s="142"/>
      <c r="I167" s="142"/>
      <c r="J167" s="154"/>
      <c r="K167" s="154"/>
      <c r="L167" s="142"/>
      <c r="M167" s="142"/>
    </row>
    <row r="168" spans="1:14" ht="18">
      <c r="A168" s="142"/>
      <c r="B168" s="142"/>
      <c r="C168" s="142"/>
      <c r="D168" s="142"/>
      <c r="E168" s="154" t="s">
        <v>224</v>
      </c>
      <c r="F168" s="154"/>
      <c r="G168" s="154"/>
      <c r="H168" s="142"/>
      <c r="I168" s="142"/>
      <c r="J168" s="154"/>
      <c r="K168" s="154"/>
      <c r="L168" s="154"/>
      <c r="M168" s="142"/>
      <c r="N168" s="241" t="s">
        <v>61</v>
      </c>
    </row>
    <row r="169" spans="1:14" ht="15.75">
      <c r="A169" s="142"/>
      <c r="B169" s="142"/>
      <c r="C169" s="142"/>
      <c r="D169" s="142"/>
      <c r="E169" s="177" t="s">
        <v>56</v>
      </c>
      <c r="F169" s="177"/>
      <c r="G169" s="181">
        <v>0</v>
      </c>
      <c r="H169" s="142"/>
      <c r="I169" s="142"/>
      <c r="J169" s="154"/>
      <c r="K169" s="154"/>
      <c r="L169" s="154"/>
      <c r="M169" s="142"/>
      <c r="N169" s="142"/>
    </row>
    <row r="170" spans="1:14" ht="15.75">
      <c r="A170" s="142"/>
      <c r="B170" s="142"/>
      <c r="C170" s="142"/>
      <c r="D170" s="142"/>
      <c r="E170" s="177" t="s">
        <v>57</v>
      </c>
      <c r="F170" s="177"/>
      <c r="G170" s="181">
        <v>0</v>
      </c>
      <c r="H170" s="142"/>
      <c r="I170" s="142"/>
      <c r="J170" s="154"/>
      <c r="K170" s="154"/>
      <c r="L170" s="154"/>
      <c r="M170" s="142"/>
      <c r="N170" s="142"/>
    </row>
    <row r="171" spans="1:14" ht="15.75">
      <c r="A171" s="142"/>
      <c r="B171" s="142"/>
      <c r="C171" s="142"/>
      <c r="D171" s="142"/>
      <c r="E171" s="177" t="s">
        <v>58</v>
      </c>
      <c r="F171" s="177"/>
      <c r="G171" s="181">
        <v>0</v>
      </c>
      <c r="H171" s="142"/>
      <c r="I171" s="142"/>
      <c r="J171" s="154"/>
      <c r="K171" s="154"/>
      <c r="L171" s="154"/>
      <c r="M171" s="142"/>
      <c r="N171" s="142"/>
    </row>
    <row r="172" spans="1:14" ht="15">
      <c r="A172" s="142"/>
      <c r="B172" s="142"/>
      <c r="C172" s="142"/>
      <c r="D172" s="142"/>
      <c r="E172" s="177" t="s">
        <v>114</v>
      </c>
      <c r="F172" s="177"/>
      <c r="G172" s="220" t="s">
        <v>233</v>
      </c>
      <c r="H172" s="142"/>
      <c r="I172" s="142"/>
      <c r="J172" s="154"/>
      <c r="K172" s="154"/>
      <c r="L172" s="154"/>
      <c r="M172" s="142"/>
      <c r="N172" s="142"/>
    </row>
    <row r="173" spans="1:14" ht="15.75">
      <c r="A173" s="142"/>
      <c r="B173" s="142"/>
      <c r="C173" s="142"/>
      <c r="D173" s="142" t="s">
        <v>87</v>
      </c>
      <c r="E173" s="218">
        <v>0</v>
      </c>
      <c r="F173" s="142"/>
      <c r="G173" s="142"/>
      <c r="H173" s="142"/>
      <c r="I173" s="142"/>
      <c r="J173" s="182"/>
      <c r="K173" s="154"/>
      <c r="L173" s="154"/>
      <c r="M173" s="142"/>
      <c r="N173" s="142"/>
    </row>
    <row r="174" spans="1:14" ht="15.75">
      <c r="A174" s="142"/>
      <c r="B174" s="142"/>
      <c r="C174" s="174" t="s">
        <v>113</v>
      </c>
      <c r="D174" s="174"/>
      <c r="E174" s="174"/>
      <c r="F174" s="174"/>
      <c r="G174" s="174"/>
      <c r="H174" s="174"/>
      <c r="I174" s="142"/>
      <c r="J174" s="154"/>
      <c r="K174" s="154"/>
      <c r="L174" s="154"/>
      <c r="M174" s="142"/>
      <c r="N174" s="142"/>
    </row>
    <row r="175" spans="1:14" ht="15">
      <c r="A175" s="142"/>
      <c r="B175" s="142"/>
      <c r="C175" s="142"/>
      <c r="D175" s="142"/>
      <c r="E175" s="142"/>
      <c r="F175" s="142"/>
      <c r="G175" s="142"/>
      <c r="H175" s="142"/>
      <c r="I175" s="142"/>
      <c r="J175" s="154"/>
      <c r="K175" s="154"/>
      <c r="L175" s="154"/>
      <c r="M175" s="154"/>
      <c r="N175" s="142"/>
    </row>
    <row r="176" spans="1:14" ht="15">
      <c r="A176" s="142"/>
      <c r="B176" s="142"/>
      <c r="C176" s="142"/>
      <c r="D176" s="142"/>
      <c r="E176" s="154" t="s">
        <v>224</v>
      </c>
      <c r="F176" s="154"/>
      <c r="G176" s="154"/>
      <c r="H176" s="142"/>
      <c r="I176" s="142"/>
      <c r="J176" s="154"/>
      <c r="K176" s="154"/>
      <c r="L176" s="154"/>
      <c r="M176" s="154"/>
      <c r="N176" s="142"/>
    </row>
    <row r="177" spans="1:14" ht="15.75">
      <c r="A177" s="142"/>
      <c r="B177" s="142"/>
      <c r="C177" s="142"/>
      <c r="D177" s="142"/>
      <c r="E177" s="177" t="s">
        <v>56</v>
      </c>
      <c r="F177" s="177"/>
      <c r="G177" s="181">
        <v>0</v>
      </c>
      <c r="H177" s="142"/>
      <c r="I177" s="142"/>
      <c r="J177" s="154"/>
      <c r="K177" s="154"/>
      <c r="L177" s="154"/>
      <c r="M177" s="154"/>
      <c r="N177" s="142"/>
    </row>
    <row r="178" spans="1:14" ht="15.75">
      <c r="A178" s="142"/>
      <c r="B178" s="142"/>
      <c r="C178" s="142"/>
      <c r="D178" s="142"/>
      <c r="E178" s="177" t="s">
        <v>57</v>
      </c>
      <c r="F178" s="177"/>
      <c r="G178" s="181">
        <v>0</v>
      </c>
      <c r="H178" s="142"/>
      <c r="I178" s="142"/>
      <c r="J178" s="154"/>
      <c r="K178" s="154"/>
      <c r="L178" s="154"/>
      <c r="M178" s="154"/>
      <c r="N178" s="142"/>
    </row>
    <row r="179" spans="1:14" ht="15.75">
      <c r="A179" s="142"/>
      <c r="B179" s="142"/>
      <c r="C179" s="142"/>
      <c r="D179" s="142"/>
      <c r="E179" s="177" t="s">
        <v>58</v>
      </c>
      <c r="F179" s="177"/>
      <c r="G179" s="181">
        <v>0</v>
      </c>
      <c r="H179" s="142"/>
      <c r="I179" s="142"/>
      <c r="J179" s="154"/>
      <c r="K179" s="154"/>
      <c r="L179" s="154"/>
      <c r="M179" s="154"/>
      <c r="N179" s="142"/>
    </row>
    <row r="180" spans="1:14" ht="15">
      <c r="A180" s="142"/>
      <c r="B180" s="142"/>
      <c r="C180" s="142"/>
      <c r="D180" s="142"/>
      <c r="E180" s="177" t="s">
        <v>114</v>
      </c>
      <c r="F180" s="177"/>
      <c r="G180" s="220" t="s">
        <v>234</v>
      </c>
      <c r="H180" s="142"/>
      <c r="I180" s="142"/>
      <c r="J180" s="154"/>
      <c r="K180" s="154"/>
      <c r="L180" s="154"/>
      <c r="M180" s="154"/>
      <c r="N180" s="142"/>
    </row>
    <row r="181" spans="1:14" ht="15.75">
      <c r="A181" s="142"/>
      <c r="B181" s="142"/>
      <c r="C181" s="142"/>
      <c r="D181" s="142" t="s">
        <v>87</v>
      </c>
      <c r="E181" s="218">
        <v>0</v>
      </c>
      <c r="F181" s="142"/>
      <c r="G181" s="142"/>
      <c r="H181" s="142"/>
      <c r="I181" s="142"/>
      <c r="J181" s="182"/>
      <c r="K181" s="154"/>
      <c r="L181" s="154"/>
      <c r="M181" s="154"/>
      <c r="N181" s="142"/>
    </row>
    <row r="182" spans="1:14" ht="15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</row>
    <row r="183" spans="2:8" ht="12.75">
      <c r="B183" s="20"/>
      <c r="H183" s="20"/>
    </row>
    <row r="184" spans="1:18" ht="24" customHeight="1">
      <c r="A184" s="263"/>
      <c r="B184" s="263"/>
      <c r="C184" s="263"/>
      <c r="D184" s="263"/>
      <c r="E184" s="263"/>
      <c r="F184" s="263"/>
      <c r="G184" s="263"/>
      <c r="H184" s="263"/>
      <c r="I184" s="263"/>
      <c r="J184" s="263"/>
      <c r="K184" s="264"/>
      <c r="L184" s="264"/>
      <c r="M184" s="264"/>
      <c r="N184" s="264"/>
      <c r="O184" s="264"/>
      <c r="P184" s="264"/>
      <c r="Q184" s="264"/>
      <c r="R184" s="264"/>
    </row>
    <row r="187" spans="1:18" ht="26.25">
      <c r="A187" s="258" t="s">
        <v>88</v>
      </c>
      <c r="B187" s="259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259"/>
      <c r="N187" s="259"/>
      <c r="O187" s="259"/>
      <c r="P187" s="259"/>
      <c r="Q187" s="259"/>
      <c r="R187" s="259"/>
    </row>
  </sheetData>
  <mergeCells count="15">
    <mergeCell ref="A4:R4"/>
    <mergeCell ref="A12:R12"/>
    <mergeCell ref="A44:R44"/>
    <mergeCell ref="A69:R69"/>
    <mergeCell ref="B15:C15"/>
    <mergeCell ref="H15:I15"/>
    <mergeCell ref="A187:R187"/>
    <mergeCell ref="B25:C25"/>
    <mergeCell ref="H25:I25"/>
    <mergeCell ref="B34:C34"/>
    <mergeCell ref="H34:I34"/>
    <mergeCell ref="A87:R87"/>
    <mergeCell ref="A110:R110"/>
    <mergeCell ref="A143:R143"/>
    <mergeCell ref="A184:R184"/>
  </mergeCells>
  <dataValidations count="4">
    <dataValidation type="list" allowBlank="1" showInputMessage="1" showErrorMessage="1" sqref="L180:M180 L172">
      <formula1>#REF!</formula1>
    </dataValidation>
    <dataValidation type="list" allowBlank="1" showInputMessage="1" showErrorMessage="1" sqref="G151 L163:M163 G180 L151:M151 G163 G172">
      <formula1>$W$149:$W$152</formula1>
    </dataValidation>
    <dataValidation type="list" allowBlank="1" showInputMessage="1" showErrorMessage="1" sqref="K105 C21 C41:C43 K93 K98 G75 C32 H66 C75 H55 C66 H41:H43 C55 H32 D42:D43 H21">
      <formula1>$V$13:$V$27</formula1>
    </dataValidation>
    <dataValidation type="list" allowBlank="1" showInputMessage="1" showErrorMessage="1" sqref="H82">
      <formula1>$K$80:$K$81</formula1>
    </dataValidation>
  </dataValidations>
  <hyperlinks>
    <hyperlink ref="A187" location="Results!A1" display="RESULTS"/>
    <hyperlink ref="L25" location="'Tietojen syöttäminen'!A12" display="Jäähdytys"/>
    <hyperlink ref="L26" location="'Tietojen syöttäminen'!A44" display="Pakastus"/>
    <hyperlink ref="L27" location="'Tietojen syöttäminen'!A69" display="Astianpesu"/>
    <hyperlink ref="L28" location="'Tietojen syöttäminen'!A87" display="Pesu/Kuivaus"/>
    <hyperlink ref="L29" location="'Tietojen syöttäminen'!A110" display="Ajanviete"/>
    <hyperlink ref="L30" location="'Tietojen syöttäminen'!A143" display="Toimisto"/>
    <hyperlink ref="L62" location="Tulokset!A1" display="Tulokset"/>
    <hyperlink ref="L55" location="'Tietojen syöttäminen'!A1" display="Jäähdytys"/>
    <hyperlink ref="L75" location="'Tietojen syöttäminen'!A1" display="Jäähdytys"/>
    <hyperlink ref="M96" location="'Tietojen syöttäminen'!A1" display="Jäähdytys"/>
    <hyperlink ref="N129" location="'Tietojen syöttäminen'!A1" display="Jäähdytys"/>
    <hyperlink ref="N161" location="'Tietojen syöttäminen'!A1" display="Jäähdytys"/>
    <hyperlink ref="L56" location="'Tietojen syöttäminen'!A44" display="Pakastus"/>
    <hyperlink ref="L76" location="'Tietojen syöttäminen'!A44" display="Pakastus"/>
    <hyperlink ref="M97" location="'Tietojen syöttäminen'!A44" display="Pakastus"/>
    <hyperlink ref="N130" location="'Tietojen syöttäminen'!A44" display="Pakastus"/>
    <hyperlink ref="N162" location="'Tietojen syöttäminen'!A44" display="Pakastus"/>
    <hyperlink ref="D9" location="'Tietojen syöttäminen'!A69" display="Astianpesu"/>
    <hyperlink ref="L57" location="'Tietojen syöttäminen'!A69" display="Astianpesu"/>
    <hyperlink ref="L77" location="'Tietojen syöttäminen'!A69" display="Astianpesu"/>
    <hyperlink ref="M98" location="'Tietojen syöttäminen'!A69" display="Astianpesu"/>
    <hyperlink ref="N131" location="'Tietojen syöttäminen'!A69" display="Astianpesu"/>
    <hyperlink ref="N163" location="'Tietojen syöttäminen'!A69" display="Astianpesu"/>
    <hyperlink ref="C9" location="'Tietojen syöttäminen'!A12" display="Jäähdytys"/>
    <hyperlink ref="C10" location="'Tietojen syöttäminen'!A44" display="Pakastus"/>
    <hyperlink ref="L58" location="'Tietojen syöttäminen'!A87" display="Pesu/Kuivaus"/>
    <hyperlink ref="L78" location="'Tietojen syöttäminen'!A87" display="Pesu/Kuivaus"/>
    <hyperlink ref="M99" location="'Tietojen syöttäminen'!A87" display="Pesu/Kuivaus"/>
    <hyperlink ref="N132" location="'Tietojen syöttäminen'!A87" display="Pesu/Kuivaus"/>
    <hyperlink ref="N164" location="'Tietojen syöttäminen'!A87" display="Pesu/Kuivaus"/>
    <hyperlink ref="D10" location="'Tietojen syöttäminen'!A87" display="Pesu/Kuivaus"/>
    <hyperlink ref="F9" location="'Tietojen syöttäminen'!A110" display="Ajanviete"/>
    <hyperlink ref="L59" location="'Tietojen syöttäminen'!A110" display="Ajanviete"/>
    <hyperlink ref="L79" location="'Tietojen syöttäminen'!A110" display="Ajanviete"/>
    <hyperlink ref="M100" location="'Tietojen syöttäminen'!A110" display="Ajanviete"/>
    <hyperlink ref="N133" location="'Tietojen syöttäminen'!A110" display="Ajanviete"/>
    <hyperlink ref="N165" location="'Tietojen syöttäminen'!A110" display="Ajanviete"/>
    <hyperlink ref="F10" location="'Tietojen syöttäminen'!A143" display="Toimisto"/>
    <hyperlink ref="L60" location="'Tietojen syöttäminen'!A143" display="Toimisto"/>
    <hyperlink ref="L80" location="'Tietojen syöttäminen'!A143" display="Toimisto"/>
    <hyperlink ref="M101" location="'Tietojen syöttäminen'!A143" display="Toimisto"/>
    <hyperlink ref="N134" location="'Tietojen syöttäminen'!A143" display="Toimisto"/>
    <hyperlink ref="N166" location="'Tietojen syöttäminen'!A143" display="Toimisto"/>
    <hyperlink ref="L32" location="Tulokset!A1" display="Tulokset"/>
    <hyperlink ref="L82" location="Tulokset!A1" display="Tulokset"/>
    <hyperlink ref="M103" location="Tulokset!A1" display="Tulokset"/>
    <hyperlink ref="A187:R187" location="Tulokset!A1" display="TULOKSET"/>
    <hyperlink ref="N136" location="Tulokset!A1" display="Tulokset"/>
    <hyperlink ref="N168" location="Tulokset!A1" display="Tulokset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T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2.00390625" style="0" customWidth="1"/>
    <col min="3" max="3" width="10.8515625" style="0" customWidth="1"/>
    <col min="4" max="4" width="11.421875" style="0" customWidth="1"/>
    <col min="5" max="5" width="11.8515625" style="0" customWidth="1"/>
    <col min="6" max="6" width="12.7109375" style="0" customWidth="1"/>
    <col min="7" max="7" width="10.57421875" style="0" customWidth="1"/>
    <col min="8" max="8" width="15.00390625" style="0" bestFit="1" customWidth="1"/>
    <col min="9" max="9" width="13.00390625" style="0" bestFit="1" customWidth="1"/>
    <col min="10" max="10" width="12.421875" style="0" bestFit="1" customWidth="1"/>
    <col min="11" max="11" width="13.00390625" style="0" customWidth="1"/>
    <col min="12" max="12" width="20.8515625" style="0" bestFit="1" customWidth="1"/>
    <col min="13" max="16384" width="11.421875" style="0" customWidth="1"/>
  </cols>
  <sheetData>
    <row r="1" spans="1:20" s="201" customFormat="1" ht="41.25" customHeight="1">
      <c r="A1" s="206" t="s">
        <v>88</v>
      </c>
      <c r="M1" s="228"/>
      <c r="N1" s="228"/>
      <c r="O1" s="228"/>
      <c r="P1" s="228"/>
      <c r="Q1" s="228"/>
      <c r="R1" s="228"/>
      <c r="S1" s="228"/>
      <c r="T1" s="228"/>
    </row>
    <row r="2" spans="1:12" s="207" customFormat="1" ht="12.75" customHeight="1">
      <c r="A2" s="266"/>
      <c r="B2" s="266"/>
      <c r="C2" s="266"/>
      <c r="D2" s="266"/>
      <c r="E2" s="266"/>
      <c r="F2" s="266"/>
      <c r="G2" s="266"/>
      <c r="H2" s="266"/>
      <c r="I2" s="267"/>
      <c r="J2" s="267"/>
      <c r="K2" s="267"/>
      <c r="L2" s="267"/>
    </row>
    <row r="3" spans="2:20" s="226" customFormat="1" ht="58.5" customHeight="1" thickBot="1">
      <c r="B3" s="270" t="s">
        <v>138</v>
      </c>
      <c r="C3" s="270"/>
      <c r="D3" s="270" t="s">
        <v>139</v>
      </c>
      <c r="E3" s="270"/>
      <c r="F3" s="270" t="s">
        <v>140</v>
      </c>
      <c r="G3" s="270"/>
      <c r="H3" s="270"/>
      <c r="I3" s="229" t="s">
        <v>141</v>
      </c>
      <c r="J3" s="229" t="s">
        <v>142</v>
      </c>
      <c r="K3" s="229" t="s">
        <v>143</v>
      </c>
      <c r="L3" s="229" t="s">
        <v>144</v>
      </c>
      <c r="M3" s="227"/>
      <c r="N3" s="227"/>
      <c r="O3" s="227"/>
      <c r="P3" s="227"/>
      <c r="Q3" s="227"/>
      <c r="R3" s="227"/>
      <c r="S3" s="227"/>
      <c r="T3" s="227"/>
    </row>
    <row r="4" spans="1:12" ht="29.25" customHeight="1" thickBot="1">
      <c r="A4" s="204"/>
      <c r="B4" s="205" t="s">
        <v>199</v>
      </c>
      <c r="C4" s="205" t="s">
        <v>13</v>
      </c>
      <c r="D4" s="205" t="s">
        <v>199</v>
      </c>
      <c r="E4" s="205" t="s">
        <v>13</v>
      </c>
      <c r="F4" s="205" t="s">
        <v>199</v>
      </c>
      <c r="G4" s="205" t="s">
        <v>13</v>
      </c>
      <c r="H4" s="205" t="s">
        <v>200</v>
      </c>
      <c r="I4" s="205" t="s">
        <v>199</v>
      </c>
      <c r="J4" s="205" t="s">
        <v>199</v>
      </c>
      <c r="K4" s="205" t="s">
        <v>200</v>
      </c>
      <c r="L4" s="205" t="s">
        <v>200</v>
      </c>
    </row>
    <row r="5" spans="1:12" ht="6.75" customHeight="1">
      <c r="A5" s="125"/>
      <c r="B5" s="62"/>
      <c r="C5" s="62"/>
      <c r="D5" s="62"/>
      <c r="E5" s="62"/>
      <c r="F5" s="62"/>
      <c r="G5" s="62"/>
      <c r="H5" s="62"/>
      <c r="I5" s="62"/>
      <c r="J5" s="62"/>
      <c r="K5" s="62"/>
      <c r="L5" s="126"/>
    </row>
    <row r="6" spans="1:12" ht="12.75">
      <c r="A6" s="127" t="s">
        <v>84</v>
      </c>
      <c r="B6" s="71">
        <f>Laskenta!B10</f>
        <v>0</v>
      </c>
      <c r="C6" s="208">
        <f>B6*Laskenta!B72</f>
        <v>0</v>
      </c>
      <c r="D6" s="71">
        <f>Laskenta!B11</f>
        <v>0</v>
      </c>
      <c r="E6" s="208">
        <f>D6*Laskenta!B72</f>
        <v>0</v>
      </c>
      <c r="F6" s="71">
        <f>B6-D6</f>
        <v>0</v>
      </c>
      <c r="G6" s="208">
        <f>F6*Laskenta!B72</f>
        <v>0</v>
      </c>
      <c r="H6" s="72">
        <f>F6*'Tietojen syöttäminen'!F7</f>
        <v>0</v>
      </c>
      <c r="I6" s="208"/>
      <c r="J6" s="71"/>
      <c r="K6" s="209"/>
      <c r="L6" s="224">
        <f>H6</f>
        <v>0</v>
      </c>
    </row>
    <row r="7" spans="1:12" ht="6" customHeight="1">
      <c r="A7" s="125"/>
      <c r="B7" s="71"/>
      <c r="C7" s="208"/>
      <c r="D7" s="71"/>
      <c r="E7" s="208"/>
      <c r="F7" s="71"/>
      <c r="G7" s="208"/>
      <c r="H7" s="72"/>
      <c r="I7" s="208"/>
      <c r="J7" s="71"/>
      <c r="K7" s="209"/>
      <c r="L7" s="224"/>
    </row>
    <row r="8" spans="1:12" ht="12.75" customHeight="1">
      <c r="A8" s="127" t="s">
        <v>85</v>
      </c>
      <c r="B8" s="71">
        <f>Laskenta!B20</f>
        <v>0</v>
      </c>
      <c r="C8" s="208">
        <f>B8*Laskenta!B72</f>
        <v>0</v>
      </c>
      <c r="D8" s="71">
        <f>Laskenta!B21</f>
        <v>0</v>
      </c>
      <c r="E8" s="208">
        <f>D8*Laskenta!B72</f>
        <v>0</v>
      </c>
      <c r="F8" s="71">
        <f>B8-D8</f>
        <v>0</v>
      </c>
      <c r="G8" s="208">
        <f>F8*Laskenta!B72</f>
        <v>0</v>
      </c>
      <c r="H8" s="72">
        <f>F8*'Tietojen syöttäminen'!F7</f>
        <v>0</v>
      </c>
      <c r="I8" s="208"/>
      <c r="J8" s="71"/>
      <c r="K8" s="209"/>
      <c r="L8" s="224">
        <f>H8</f>
        <v>0</v>
      </c>
    </row>
    <row r="9" spans="1:12" ht="5.25" customHeight="1">
      <c r="A9" s="125"/>
      <c r="B9" s="71"/>
      <c r="C9" s="208"/>
      <c r="D9" s="71"/>
      <c r="E9" s="208"/>
      <c r="F9" s="71"/>
      <c r="G9" s="208"/>
      <c r="H9" s="72"/>
      <c r="I9" s="208"/>
      <c r="J9" s="71"/>
      <c r="K9" s="209"/>
      <c r="L9" s="224"/>
    </row>
    <row r="10" spans="1:12" ht="12.75" customHeight="1">
      <c r="A10" s="127" t="s">
        <v>137</v>
      </c>
      <c r="B10" s="71">
        <f>Laskenta!B33</f>
        <v>0</v>
      </c>
      <c r="C10" s="208">
        <f>B10*Laskenta!B72</f>
        <v>0</v>
      </c>
      <c r="D10" s="71">
        <f>Laskenta!B34</f>
        <v>0</v>
      </c>
      <c r="E10" s="208">
        <f>D10*Laskenta!B72</f>
        <v>0</v>
      </c>
      <c r="F10" s="71">
        <f>B10-D10</f>
        <v>0</v>
      </c>
      <c r="G10" s="208">
        <f>F10*Laskenta!B72</f>
        <v>0</v>
      </c>
      <c r="H10" s="72">
        <f>F10*'Tietojen syöttäminen'!F7</f>
        <v>0</v>
      </c>
      <c r="I10" s="208"/>
      <c r="J10" s="71"/>
      <c r="K10" s="209"/>
      <c r="L10" s="224">
        <f>H10</f>
        <v>0</v>
      </c>
    </row>
    <row r="11" spans="1:12" ht="5.25" customHeight="1">
      <c r="A11" s="125"/>
      <c r="B11" s="71"/>
      <c r="C11" s="208"/>
      <c r="D11" s="71"/>
      <c r="E11" s="208"/>
      <c r="F11" s="71"/>
      <c r="G11" s="208"/>
      <c r="H11" s="72"/>
      <c r="I11" s="208"/>
      <c r="J11" s="71"/>
      <c r="K11" s="209"/>
      <c r="L11" s="224"/>
    </row>
    <row r="12" spans="1:12" ht="13.5" customHeight="1">
      <c r="A12" s="127" t="s">
        <v>38</v>
      </c>
      <c r="B12" s="71">
        <f>Laskenta!B41</f>
        <v>0</v>
      </c>
      <c r="C12" s="208">
        <f>B12*Laskenta!B72</f>
        <v>0</v>
      </c>
      <c r="D12" s="71">
        <f>Laskenta!B42</f>
        <v>0</v>
      </c>
      <c r="E12" s="208">
        <f>D12*Laskenta!B72</f>
        <v>0</v>
      </c>
      <c r="F12" s="71">
        <f>B12-D12</f>
        <v>0</v>
      </c>
      <c r="G12" s="208">
        <f>F12*Laskenta!B72</f>
        <v>0</v>
      </c>
      <c r="H12" s="72">
        <f>F12*'Tietojen syöttäminen'!F7</f>
        <v>0</v>
      </c>
      <c r="I12" s="208"/>
      <c r="J12" s="71"/>
      <c r="K12" s="209"/>
      <c r="L12" s="224">
        <f>H12</f>
        <v>0</v>
      </c>
    </row>
    <row r="13" spans="1:12" ht="5.25" customHeight="1">
      <c r="A13" s="125"/>
      <c r="B13" s="71"/>
      <c r="C13" s="208"/>
      <c r="D13" s="71"/>
      <c r="E13" s="208"/>
      <c r="F13" s="71"/>
      <c r="G13" s="208"/>
      <c r="H13" s="72"/>
      <c r="I13" s="208"/>
      <c r="J13" s="71"/>
      <c r="K13" s="209"/>
      <c r="L13" s="224"/>
    </row>
    <row r="14" spans="1:12" ht="12.75">
      <c r="A14" s="128" t="s">
        <v>53</v>
      </c>
      <c r="B14" s="71">
        <f>Laskenta!B53</f>
        <v>0</v>
      </c>
      <c r="C14" s="208">
        <f>B14*Laskenta!B72</f>
        <v>0</v>
      </c>
      <c r="D14" s="71">
        <f>Laskenta!B54</f>
        <v>0</v>
      </c>
      <c r="E14" s="208">
        <f>D14*Laskenta!B72</f>
        <v>0</v>
      </c>
      <c r="F14" s="71">
        <f>B14-D14</f>
        <v>0</v>
      </c>
      <c r="G14" s="208">
        <f>F14*Laskenta!B72</f>
        <v>0</v>
      </c>
      <c r="H14" s="72">
        <f>F14*'Tietojen syöttäminen'!F7</f>
        <v>0</v>
      </c>
      <c r="I14" s="208">
        <f>Laskenta!C53</f>
        <v>0</v>
      </c>
      <c r="J14" s="71">
        <f>Laskenta!C54</f>
        <v>0</v>
      </c>
      <c r="K14" s="209">
        <f>(I14-J14)*'Tietojen syöttäminen'!F7</f>
        <v>0</v>
      </c>
      <c r="L14" s="224">
        <f>H14+K14</f>
        <v>0</v>
      </c>
    </row>
    <row r="15" spans="1:12" ht="5.25" customHeight="1">
      <c r="A15" s="128"/>
      <c r="B15" s="71"/>
      <c r="C15" s="208"/>
      <c r="D15" s="71"/>
      <c r="E15" s="208"/>
      <c r="F15" s="71"/>
      <c r="G15" s="208"/>
      <c r="H15" s="72"/>
      <c r="I15" s="208"/>
      <c r="J15" s="71"/>
      <c r="K15" s="209"/>
      <c r="L15" s="224"/>
    </row>
    <row r="16" spans="1:12" ht="12.75">
      <c r="A16" s="128" t="s">
        <v>86</v>
      </c>
      <c r="B16" s="71">
        <f>Laskenta!B63</f>
        <v>0</v>
      </c>
      <c r="C16" s="208">
        <f>B16*Laskenta!B72</f>
        <v>0</v>
      </c>
      <c r="D16" s="71">
        <f>Laskenta!B64</f>
        <v>0</v>
      </c>
      <c r="E16" s="208">
        <f>D16*Laskenta!B72</f>
        <v>0</v>
      </c>
      <c r="F16" s="71">
        <f>B16-D16</f>
        <v>0</v>
      </c>
      <c r="G16" s="208">
        <f>F16*Laskenta!B72</f>
        <v>0</v>
      </c>
      <c r="H16" s="72">
        <f>F16*'Tietojen syöttäminen'!F7</f>
        <v>0</v>
      </c>
      <c r="I16" s="208">
        <f>Laskenta!C63</f>
        <v>0</v>
      </c>
      <c r="J16" s="71">
        <f>Laskenta!C64</f>
        <v>0</v>
      </c>
      <c r="K16" s="209">
        <f>(I16-J16)*'Tietojen syöttäminen'!F7</f>
        <v>0</v>
      </c>
      <c r="L16" s="224">
        <f>H16+K16</f>
        <v>0</v>
      </c>
    </row>
    <row r="17" spans="1:12" ht="5.25" customHeight="1">
      <c r="A17" s="129"/>
      <c r="B17" s="199"/>
      <c r="C17" s="231"/>
      <c r="D17" s="199"/>
      <c r="E17" s="231"/>
      <c r="F17" s="199"/>
      <c r="G17" s="231"/>
      <c r="H17" s="235"/>
      <c r="I17" s="231"/>
      <c r="J17" s="199"/>
      <c r="K17" s="233"/>
      <c r="L17" s="237"/>
    </row>
    <row r="18" spans="1:12" ht="5.25" customHeight="1">
      <c r="A18" s="125"/>
      <c r="B18" s="71"/>
      <c r="C18" s="208"/>
      <c r="D18" s="71"/>
      <c r="E18" s="208"/>
      <c r="F18" s="71"/>
      <c r="G18" s="208"/>
      <c r="H18" s="72"/>
      <c r="I18" s="208"/>
      <c r="J18" s="71"/>
      <c r="K18" s="209"/>
      <c r="L18" s="224"/>
    </row>
    <row r="19" spans="1:12" ht="12.75">
      <c r="A19" s="128" t="s">
        <v>145</v>
      </c>
      <c r="B19" s="230">
        <f>SUM(B5:B17)</f>
        <v>0</v>
      </c>
      <c r="C19" s="232">
        <f>SUM(C5:C17)</f>
        <v>0</v>
      </c>
      <c r="D19" s="230">
        <f aca="true" t="shared" si="0" ref="D19:L19">SUM(D5:D16)</f>
        <v>0</v>
      </c>
      <c r="E19" s="232">
        <f t="shared" si="0"/>
        <v>0</v>
      </c>
      <c r="F19" s="230">
        <f t="shared" si="0"/>
        <v>0</v>
      </c>
      <c r="G19" s="232">
        <f t="shared" si="0"/>
        <v>0</v>
      </c>
      <c r="H19" s="236">
        <f t="shared" si="0"/>
        <v>0</v>
      </c>
      <c r="I19" s="232">
        <f t="shared" si="0"/>
        <v>0</v>
      </c>
      <c r="J19" s="230">
        <f t="shared" si="0"/>
        <v>0</v>
      </c>
      <c r="K19" s="234">
        <f t="shared" si="0"/>
        <v>0</v>
      </c>
      <c r="L19" s="238">
        <f t="shared" si="0"/>
        <v>0</v>
      </c>
    </row>
    <row r="20" spans="1:12" ht="5.25" customHeight="1" thickBot="1">
      <c r="A20" s="13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31"/>
    </row>
    <row r="21" spans="1:12" ht="14.25" thickBot="1" thickTop="1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4"/>
    </row>
    <row r="22" ht="13.5" thickBot="1"/>
    <row r="23" spans="6:7" ht="12.75">
      <c r="F23" s="268" t="s">
        <v>198</v>
      </c>
      <c r="G23" s="269"/>
    </row>
    <row r="24" spans="6:7" ht="12.75">
      <c r="F24" s="188" t="s">
        <v>84</v>
      </c>
      <c r="G24" s="184"/>
    </row>
    <row r="25" spans="6:7" ht="12.75">
      <c r="F25" s="188" t="s">
        <v>85</v>
      </c>
      <c r="G25" s="184"/>
    </row>
    <row r="26" spans="6:7" ht="12.75">
      <c r="F26" s="188" t="s">
        <v>38</v>
      </c>
      <c r="G26" s="184"/>
    </row>
    <row r="27" spans="6:7" ht="12.75">
      <c r="F27" s="188" t="s">
        <v>91</v>
      </c>
      <c r="G27" s="184"/>
    </row>
    <row r="28" spans="6:7" ht="12.75">
      <c r="F28" s="136" t="s">
        <v>53</v>
      </c>
      <c r="G28" s="184"/>
    </row>
    <row r="29" spans="6:7" ht="13.5" thickBot="1">
      <c r="F29" s="137" t="s">
        <v>86</v>
      </c>
      <c r="G29" s="185"/>
    </row>
    <row r="30" ht="12.75">
      <c r="A30" s="116"/>
    </row>
    <row r="32" spans="13:20" s="191" customFormat="1" ht="12.75">
      <c r="M32" s="207"/>
      <c r="N32" s="207"/>
      <c r="O32" s="207"/>
      <c r="P32" s="207"/>
      <c r="Q32" s="207"/>
      <c r="R32" s="207"/>
      <c r="S32" s="207"/>
      <c r="T32" s="207"/>
    </row>
  </sheetData>
  <mergeCells count="5">
    <mergeCell ref="A2:L2"/>
    <mergeCell ref="F23:G23"/>
    <mergeCell ref="B3:C3"/>
    <mergeCell ref="D3:E3"/>
    <mergeCell ref="F3:H3"/>
  </mergeCells>
  <hyperlinks>
    <hyperlink ref="F24" location="'Tietojen syöttäminen'!A12" display="Jäähdytys"/>
    <hyperlink ref="F25" location="'Tietojen syöttäminen'!A44" display="Pakastus"/>
    <hyperlink ref="F26" location="'Tietojen syöttäminen'!A69" display="Astianpesu"/>
    <hyperlink ref="F27" location="'Tietojen syöttäminen'!A87" display="Pesu/Kuivaus"/>
    <hyperlink ref="F28" location="'Tietojen syöttäminen'!A110" display="Ajanviete"/>
    <hyperlink ref="F29" location="'Tietojen syöttäminen'!A143" display="Toimisto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M72"/>
  <sheetViews>
    <sheetView showGridLines="0" workbookViewId="0" topLeftCell="A52">
      <selection activeCell="F67" sqref="F67"/>
    </sheetView>
  </sheetViews>
  <sheetFormatPr defaultColWidth="9.140625" defaultRowHeight="12.75"/>
  <cols>
    <col min="1" max="1" width="37.8515625" style="0" customWidth="1"/>
    <col min="2" max="2" width="25.7109375" style="0" customWidth="1"/>
    <col min="3" max="3" width="19.7109375" style="0" customWidth="1"/>
    <col min="4" max="4" width="24.7109375" style="6" bestFit="1" customWidth="1"/>
    <col min="5" max="5" width="8.7109375" style="6" bestFit="1" customWidth="1"/>
    <col min="6" max="6" width="9.421875" style="6" customWidth="1"/>
    <col min="7" max="207" width="11.421875" style="6" customWidth="1"/>
    <col min="208" max="16384" width="11.421875" style="0" customWidth="1"/>
  </cols>
  <sheetData>
    <row r="1" spans="1:6" ht="18">
      <c r="A1" s="15" t="s">
        <v>84</v>
      </c>
      <c r="B1" s="5"/>
      <c r="C1" s="5"/>
      <c r="D1" s="16"/>
      <c r="E1" s="16"/>
      <c r="F1" s="16"/>
    </row>
    <row r="2" spans="4:13" ht="12.75">
      <c r="D2" s="46"/>
      <c r="E2" s="6" t="s">
        <v>152</v>
      </c>
      <c r="F2" s="14"/>
      <c r="G2" s="14"/>
      <c r="H2" s="14"/>
      <c r="I2" s="14"/>
      <c r="J2" s="14"/>
      <c r="K2" s="14"/>
      <c r="L2" s="14"/>
      <c r="M2" s="14"/>
    </row>
    <row r="3" spans="1:5" ht="12.75">
      <c r="A3" s="2" t="s">
        <v>146</v>
      </c>
      <c r="B3" s="2"/>
      <c r="C3" s="3">
        <f>IF('Tietojen syöttäminen'!C21="A++",Vertailuarvot!B5,IF('Tietojen syöttäminen'!C21="A+",Vertailuarvot!C5,IF('Tietojen syöttäminen'!C21="A",Vertailuarvot!D5,IF('Tietojen syöttäminen'!C21="B",Vertailuarvot!E5,IF('Tietojen syöttäminen'!C21="C",Vertailuarvot!F5,IF('Tietojen syöttäminen'!C21="D",Vertailuarvot!G5,IF('Tietojen syöttäminen'!C21="E",Vertailuarvot!H5,IF('Tietojen syöttäminen'!C21="F",Vertailuarvot!I5,0))))))))</f>
        <v>0</v>
      </c>
      <c r="D3" s="47">
        <f>IF('Tietojen syöttäminen'!C21="G",Vertailuarvot!J5,IF('Tietojen syöttäminen'!C21="Initial purchase",Vertailuarvot!P5,IF('Tietojen syöttäminen'!C21="1-5y",Vertailuarvot!K5,IF('Tietojen syöttäminen'!C21="5-10y",Vertailuarvot!L5,IF('Tietojen syöttäminen'!C21="10-20y",Vertailuarvot!M5,IF('Tietojen syöttäminen'!C21="20y+",Vertailuarvot!N5,0))))))</f>
        <v>0</v>
      </c>
      <c r="E3" s="68">
        <f>('Tietojen syöttäminen'!A21)*(C3+D3)</f>
        <v>0</v>
      </c>
    </row>
    <row r="4" spans="1:5" ht="12.75">
      <c r="A4" s="2" t="s">
        <v>147</v>
      </c>
      <c r="B4" s="2"/>
      <c r="C4" s="3">
        <f>IF('Tietojen syöttäminen'!H21="A++",Vertailuarvot!B6,IF('Tietojen syöttäminen'!H21="A+",Vertailuarvot!C6,IF('Tietojen syöttäminen'!H21="A",Vertailuarvot!D6,IF('Tietojen syöttäminen'!H21="B",Vertailuarvot!E6,IF('Tietojen syöttäminen'!H21="C",Vertailuarvot!F6,IF('Tietojen syöttäminen'!H21="D",Vertailuarvot!G6,IF('Tietojen syöttäminen'!H21="E",Vertailuarvot!H6,IF('Tietojen syöttäminen'!H21="F",Vertailuarvot!I6,0))))))))</f>
        <v>0</v>
      </c>
      <c r="D4" s="47">
        <f>IF('Tietojen syöttäminen'!H21="G",Vertailuarvot!J6,IF('Tietojen syöttäminen'!H21="Initial purchase",Vertailuarvot!P6,IF('Tietojen syöttäminen'!H21="1-5y",Vertailuarvot!K6,IF('Tietojen syöttäminen'!H21="5-10y",Vertailuarvot!L6,IF('Tietojen syöttäminen'!H21="10-20y",Vertailuarvot!M6,IF('Tietojen syöttäminen'!C21="20y+",Vertailuarvot!N6,0))))))</f>
        <v>0</v>
      </c>
      <c r="E4" s="68">
        <f>('Tietojen syöttäminen'!E21)*(C4+D4)</f>
        <v>0</v>
      </c>
    </row>
    <row r="5" spans="1:5" ht="12.75">
      <c r="A5" s="2" t="s">
        <v>148</v>
      </c>
      <c r="B5" s="2"/>
      <c r="C5" s="3">
        <f>IF('Tietojen syöttäminen'!C32="A++",Vertailuarvot!B7,IF('Tietojen syöttäminen'!C32="A+",Vertailuarvot!C7,IF('Tietojen syöttäminen'!C32="A",Vertailuarvot!D7,IF('Tietojen syöttäminen'!C32="B",Vertailuarvot!E7,IF('Tietojen syöttäminen'!C32="C",Vertailuarvot!F7,IF('Tietojen syöttäminen'!C32="D",Vertailuarvot!G7,IF('Tietojen syöttäminen'!C32="E",Vertailuarvot!H7,IF('Tietojen syöttäminen'!C32="F",Vertailuarvot!I7,0))))))))</f>
        <v>0</v>
      </c>
      <c r="D5" s="47">
        <f>IF('Tietojen syöttäminen'!C32="G",Vertailuarvot!J7,IF('Tietojen syöttäminen'!C32="Initial purchase",Vertailuarvot!P7,IF('Tietojen syöttäminen'!C32="1-5y",Vertailuarvot!K7,IF('Tietojen syöttäminen'!C32="5-10y",Vertailuarvot!L7,IF('Tietojen syöttäminen'!C32="10-20y",Vertailuarvot!M7,IF('Tietojen syöttäminen'!C21="20y+",Vertailuarvot!N7,0))))))</f>
        <v>0</v>
      </c>
      <c r="E5" s="68">
        <f>('Tietojen syöttäminen'!A32)*(C5+D5)</f>
        <v>0</v>
      </c>
    </row>
    <row r="6" spans="1:5" ht="12.75">
      <c r="A6" s="2" t="s">
        <v>149</v>
      </c>
      <c r="B6" s="2"/>
      <c r="C6" s="3">
        <f>IF('Tietojen syöttäminen'!H32="A++",Vertailuarvot!B8,IF('Tietojen syöttäminen'!H32="A+",Vertailuarvot!C8,IF('Tietojen syöttäminen'!H32="A",Vertailuarvot!D8,IF('Tietojen syöttäminen'!H32="B",Vertailuarvot!E8,IF('Tietojen syöttäminen'!H32="C",Vertailuarvot!F8,IF('Tietojen syöttäminen'!H32="D",Vertailuarvot!G8,IF('Tietojen syöttäminen'!H32="E",Vertailuarvot!H8,IF('Tietojen syöttäminen'!H32="F",Vertailuarvot!I8,0))))))))</f>
        <v>0</v>
      </c>
      <c r="D6" s="47">
        <f>IF('Tietojen syöttäminen'!H32="G",Vertailuarvot!J8,IF('Tietojen syöttäminen'!H32="Initial purchase",Vertailuarvot!P8,IF('Tietojen syöttäminen'!H32="1-5y",Vertailuarvot!K8,IF('Tietojen syöttäminen'!H32="5-10y",Vertailuarvot!L8,IF('Tietojen syöttäminen'!H32="10-20y",Vertailuarvot!M8,IF('Tietojen syöttäminen'!C21="20y+",Vertailuarvot!N8,0))))))</f>
        <v>0</v>
      </c>
      <c r="E6" s="69">
        <f>('Tietojen syöttäminen'!E32)*(C6+D6)</f>
        <v>0</v>
      </c>
    </row>
    <row r="7" spans="1:5" ht="12.75">
      <c r="A7" s="2" t="s">
        <v>150</v>
      </c>
      <c r="B7" s="2"/>
      <c r="C7" s="3">
        <f>IF('Tietojen syöttäminen'!C41="A++",Vertailuarvot!B13,IF('Tietojen syöttäminen'!C41="A+",Vertailuarvot!C13,IF('Tietojen syöttäminen'!C41="A",Vertailuarvot!D13,IF('Tietojen syöttäminen'!C41="B",Vertailuarvot!E13,IF('Tietojen syöttäminen'!C41="C",Vertailuarvot!F13,IF('Tietojen syöttäminen'!C41="D",Vertailuarvot!G13,IF('Tietojen syöttäminen'!C41="E",Vertailuarvot!H13,IF('Tietojen syöttäminen'!C41="F",Vertailuarvot!I13,0))))))))</f>
        <v>0</v>
      </c>
      <c r="D7" s="47">
        <f>IF('Tietojen syöttäminen'!C41="G",Vertailuarvot!J13,IF('Tietojen syöttäminen'!C41="Initial purchase",Vertailuarvot!P13,IF('Tietojen syöttäminen'!C41="1-5y",Vertailuarvot!K13,IF('Tietojen syöttäminen'!C41="5-10y",Vertailuarvot!L13,IF('Tietojen syöttäminen'!C41="10-20y",Vertailuarvot!M13,IF('Tietojen syöttäminen'!C21="20y+",Vertailuarvot!N13,0))))))</f>
        <v>0</v>
      </c>
      <c r="E7" s="69">
        <f>('Tietojen syöttäminen'!A41)*(C7+D7)</f>
        <v>0</v>
      </c>
    </row>
    <row r="8" spans="1:5" ht="12.75">
      <c r="A8" s="2" t="s">
        <v>151</v>
      </c>
      <c r="B8" s="2"/>
      <c r="C8" s="3">
        <f>IF('Tietojen syöttäminen'!H41="A++",Vertailuarvot!B14,IF('Tietojen syöttäminen'!H41="A+",Vertailuarvot!C14,IF('Tietojen syöttäminen'!H41="A",Vertailuarvot!D14,IF('Tietojen syöttäminen'!H41="B",Vertailuarvot!E14,IF('Tietojen syöttäminen'!H41="C",Vertailuarvot!F14,IF('Tietojen syöttäminen'!H41="D",Vertailuarvot!G14,IF('Tietojen syöttäminen'!H41="E",Vertailuarvot!H14,IF('Tietojen syöttäminen'!H41="F",Vertailuarvot!I14,0))))))))</f>
        <v>0</v>
      </c>
      <c r="D8" s="47">
        <f>IF('Tietojen syöttäminen'!H41="G",Vertailuarvot!J14,IF('Tietojen syöttäminen'!H41="Initial purchase",Vertailuarvot!P14,IF('Tietojen syöttäminen'!H41="1-5y",Vertailuarvot!K14,IF('Tietojen syöttäminen'!H41="5-10y",Vertailuarvot!L14,IF('Tietojen syöttäminen'!H41="10-20y",Vertailuarvot!M14,IF('Tietojen syöttäminen'!C21="20y+",Vertailuarvot!N14,0))))))</f>
        <v>0</v>
      </c>
      <c r="E8" s="69">
        <f>('Tietojen syöttäminen'!E41)*(C8+D8)</f>
        <v>0</v>
      </c>
    </row>
    <row r="9" spans="1:5" ht="13.5" thickBot="1">
      <c r="A9" s="1"/>
      <c r="B9" s="4"/>
      <c r="D9" s="18"/>
      <c r="E9" s="19"/>
    </row>
    <row r="10" spans="1:5" ht="13.5" thickBot="1">
      <c r="A10" s="12" t="s">
        <v>152</v>
      </c>
      <c r="B10" s="48">
        <v>0</v>
      </c>
      <c r="D10" s="11"/>
      <c r="E10" s="38"/>
    </row>
    <row r="11" spans="1:5" ht="13.5" thickBot="1">
      <c r="A11" s="13" t="s">
        <v>165</v>
      </c>
      <c r="B11" s="49">
        <f>SUM(('Tietojen syöttäminen'!A21*Vertailuarvot!O5)+('Tietojen syöttäminen'!E21*Vertailuarvot!O6)+('Tietojen syöttäminen'!A32*Vertailuarvot!O7)+('Tietojen syöttäminen'!E32*Vertailuarvot!O8)+('Tietojen syöttäminen'!A41*Vertailuarvot!O13)+('Tietojen syöttäminen'!E41*Vertailuarvot!O14))</f>
        <v>0</v>
      </c>
      <c r="D11" s="8"/>
      <c r="E11" s="38"/>
    </row>
    <row r="13" spans="1:6" ht="20.25">
      <c r="A13" s="17" t="s">
        <v>85</v>
      </c>
      <c r="B13" s="5"/>
      <c r="C13" s="5"/>
      <c r="D13" s="16"/>
      <c r="E13" s="16"/>
      <c r="F13" s="16"/>
    </row>
    <row r="14" spans="4:5" ht="12.75">
      <c r="D14" s="46"/>
      <c r="E14" s="6" t="s">
        <v>152</v>
      </c>
    </row>
    <row r="15" spans="1:5" ht="12.75">
      <c r="A15" s="2" t="s">
        <v>227</v>
      </c>
      <c r="B15" s="2"/>
      <c r="C15" s="3">
        <f>IF('Tietojen syöttäminen'!C55="A++",Vertailuarvot!B19,IF('Tietojen syöttäminen'!C55="A+",Vertailuarvot!C19,IF('Tietojen syöttäminen'!C55="A",Vertailuarvot!D19,IF('Tietojen syöttäminen'!C55="B",Vertailuarvot!E19,IF('Tietojen syöttäminen'!C55="C",Vertailuarvot!F19,IF('Tietojen syöttäminen'!C55="D",Vertailuarvot!G19,IF('Tietojen syöttäminen'!C55="E",Vertailuarvot!H19,IF('Tietojen syöttäminen'!C55="F",Vertailuarvot!I19,0))))))))</f>
        <v>0</v>
      </c>
      <c r="D15" s="9">
        <f>IF('Tietojen syöttäminen'!C55="G",Vertailuarvot!J19,IF('Tietojen syöttäminen'!C55="Initial purchase",Vertailuarvot!P19,IF('Tietojen syöttäminen'!C55="1-5y",Vertailuarvot!K19,IF('Tietojen syöttäminen'!C55="5-10y",Vertailuarvot!L19,IF('Tietojen syöttäminen'!C55="10-20y",Vertailuarvot!M19,IF('Tietojen syöttäminen'!C21="20y+",Vertailuarvot!N19,0))))))</f>
        <v>0</v>
      </c>
      <c r="E15" s="70">
        <f>('Tietojen syöttäminen'!A55)*(C15+D15)</f>
        <v>0</v>
      </c>
    </row>
    <row r="16" spans="1:5" ht="12.75">
      <c r="A16" s="2" t="s">
        <v>228</v>
      </c>
      <c r="B16" s="2"/>
      <c r="C16" s="3">
        <f>IF('Tietojen syöttäminen'!H55="A++",Vertailuarvot!B20,IF('Tietojen syöttäminen'!H55="A+",Vertailuarvot!C20,IF('Tietojen syöttäminen'!H55="A",Vertailuarvot!D20,IF('Tietojen syöttäminen'!H55="B",Vertailuarvot!E20,IF('Tietojen syöttäminen'!H55="C",Vertailuarvot!F20,IF('Tietojen syöttäminen'!H55="D",Vertailuarvot!G20,IF('Tietojen syöttäminen'!H55="E",Vertailuarvot!H20,IF('Tietojen syöttäminen'!H55="F",Vertailuarvot!I20,0))))))))</f>
        <v>0</v>
      </c>
      <c r="D16" s="9">
        <f>IF('Tietojen syöttäminen'!H55="G",Vertailuarvot!J20,IF('Tietojen syöttäminen'!H55="Initial purchase",Vertailuarvot!P20,IF('Tietojen syöttäminen'!H55="1-5y",Vertailuarvot!K20,IF('Tietojen syöttäminen'!H55="5-10y",Vertailuarvot!L20,IF('Tietojen syöttäminen'!H55="10-20y",Vertailuarvot!M20,IF('Tietojen syöttäminen'!C21="20y+",Vertailuarvot!N20,0))))))</f>
        <v>0</v>
      </c>
      <c r="E16" s="70">
        <f>('Tietojen syöttäminen'!E55)*(C16+D16)</f>
        <v>0</v>
      </c>
    </row>
    <row r="17" spans="1:5" ht="12.75">
      <c r="A17" s="2" t="s">
        <v>221</v>
      </c>
      <c r="B17" s="2"/>
      <c r="C17" s="3">
        <f>IF('Tietojen syöttäminen'!C66="A++",Vertailuarvot!B21,IF('Tietojen syöttäminen'!C66="A+",Vertailuarvot!C21,IF('Tietojen syöttäminen'!C66="A",Vertailuarvot!D21,IF('Tietojen syöttäminen'!C66="B",Vertailuarvot!E21,IF('Tietojen syöttäminen'!C66="C",Vertailuarvot!F21,IF('Tietojen syöttäminen'!C66="D",Vertailuarvot!G21,IF('Tietojen syöttäminen'!C66="E",Vertailuarvot!H21,IF('Tietojen syöttäminen'!C66="F",Vertailuarvot!I21,0))))))))</f>
        <v>0</v>
      </c>
      <c r="D17" s="9">
        <f>IF('Tietojen syöttäminen'!C66="G",Vertailuarvot!J21,IF('Tietojen syöttäminen'!C66="Initial purchase",Vertailuarvot!P21,IF('Tietojen syöttäminen'!C66="1-5y",Vertailuarvot!K21,IF('Tietojen syöttäminen'!C66="5-10y",Vertailuarvot!L21,IF('Tietojen syöttäminen'!C66="10-20y",Vertailuarvot!M21,IF('Tietojen syöttäminen'!C21="20y+",Vertailuarvot!N21,0))))))</f>
        <v>0</v>
      </c>
      <c r="E17" s="70">
        <f>('Tietojen syöttäminen'!A66)*(C17+D17)</f>
        <v>0</v>
      </c>
    </row>
    <row r="18" spans="1:5" ht="12.75">
      <c r="A18" s="2" t="s">
        <v>222</v>
      </c>
      <c r="B18" s="2"/>
      <c r="C18" s="3">
        <f>IF('Tietojen syöttäminen'!H66="A++",Vertailuarvot!B22,IF('Tietojen syöttäminen'!H66="A+",Vertailuarvot!C22,IF('Tietojen syöttäminen'!H66="A",Vertailuarvot!D22,IF('Tietojen syöttäminen'!H66="B",Vertailuarvot!E22,IF('Tietojen syöttäminen'!H66="C",Vertailuarvot!F22,IF('Tietojen syöttäminen'!H66="D",Vertailuarvot!G22,IF('Tietojen syöttäminen'!H66="E",Vertailuarvot!H22,IF('Tietojen syöttäminen'!H66="F",Vertailuarvot!I22,0))))))))</f>
        <v>0</v>
      </c>
      <c r="D18" s="9">
        <f>IF('Tietojen syöttäminen'!H66="G",Vertailuarvot!J22,IF('Tietojen syöttäminen'!H66="Initial purchase",Vertailuarvot!P22,IF('Tietojen syöttäminen'!H66="1-5y",Vertailuarvot!K22,IF('Tietojen syöttäminen'!H66="5-10y",Vertailuarvot!L22,IF('Tietojen syöttäminen'!H66="10-20y",Vertailuarvot!M22,IF('Tietojen syöttäminen'!C21="20y+",Vertailuarvot!N22,0))))))</f>
        <v>0</v>
      </c>
      <c r="E18" s="70">
        <f>('Tietojen syöttäminen'!E66)*(C18+D18)</f>
        <v>0</v>
      </c>
    </row>
    <row r="19" ht="13.5" thickBot="1"/>
    <row r="20" spans="1:2" ht="13.5" thickBot="1">
      <c r="A20" s="12" t="s">
        <v>152</v>
      </c>
      <c r="B20" s="49">
        <f>SUM(E15:E18)</f>
        <v>0</v>
      </c>
    </row>
    <row r="21" spans="1:3" ht="13.5" thickBot="1">
      <c r="A21" s="13" t="s">
        <v>165</v>
      </c>
      <c r="B21" s="49">
        <f>SUM(('Tietojen syöttäminen'!A55*Vertailuarvot!O19)+('Tietojen syöttäminen'!E55*Vertailuarvot!O20)+('Tietojen syöttäminen'!A66*Vertailuarvot!O21)+('Tietojen syöttäminen'!E66*Vertailuarvot!O22))</f>
        <v>0</v>
      </c>
      <c r="C21" s="6"/>
    </row>
    <row r="23" spans="1:6" ht="20.25">
      <c r="A23" s="17" t="s">
        <v>91</v>
      </c>
      <c r="B23" s="5"/>
      <c r="C23" s="5"/>
      <c r="D23" s="16"/>
      <c r="E23" s="16"/>
      <c r="F23" s="16"/>
    </row>
    <row r="24" spans="4:5" ht="12.75">
      <c r="D24" s="46"/>
      <c r="E24" s="6" t="s">
        <v>152</v>
      </c>
    </row>
    <row r="25" spans="1:5" ht="12.75">
      <c r="A25" s="10" t="s">
        <v>154</v>
      </c>
      <c r="B25" s="2"/>
      <c r="C25" s="3">
        <f>IF('Tietojen syöttäminen'!K93="A",Vertailuarvot!D43,IF('Tietojen syöttäminen'!K93="B",Vertailuarvot!E43,IF('Tietojen syöttäminen'!K93="C",Vertailuarvot!F43,IF('Tietojen syöttäminen'!K93="D",Vertailuarvot!G43,IF('Tietojen syöttäminen'!K93="E",Vertailuarvot!H43,IF('Tietojen syöttäminen'!K93="F",Vertailuarvot!I43,0))))))</f>
        <v>0</v>
      </c>
      <c r="D25" s="9">
        <f>IF('Tietojen syöttäminen'!K93="G",Vertailuarvot!J43,IF('Tietojen syöttäminen'!K93="Initial purchase",Vertailuarvot!P43,IF('Tietojen syöttäminen'!K93="1-5y",Vertailuarvot!K43,IF('Tietojen syöttäminen'!K93="5-10y",Vertailuarvot!L43,IF('Tietojen syöttäminen'!K93="10-20y",Vertailuarvot!M43,IF('Tietojen syöttäminen'!C21="20y+",Vertailuarvot!N43,0))))))</f>
        <v>0</v>
      </c>
      <c r="E25" s="70">
        <f>('Tietojen syöttäminen'!I91)*(C25+D25)</f>
        <v>0</v>
      </c>
    </row>
    <row r="26" spans="1:5" ht="12.75">
      <c r="A26" s="10" t="s">
        <v>155</v>
      </c>
      <c r="B26" s="2"/>
      <c r="C26" s="3">
        <f>IF('Tietojen syöttäminen'!K93="A",Vertailuarvot!D44,IF('Tietojen syöttäminen'!K93="B",Vertailuarvot!E44,IF('Tietojen syöttäminen'!K93="C",Vertailuarvot!F44,IF('Tietojen syöttäminen'!K93="D",Vertailuarvot!G44,IF('Tietojen syöttäminen'!K93="E",Vertailuarvot!H44,IF('Tietojen syöttäminen'!K93="F",Vertailuarvot!I44,0))))))</f>
        <v>0</v>
      </c>
      <c r="D26" s="9">
        <f>IF('Tietojen syöttäminen'!K93="G",Vertailuarvot!J44,IF('Tietojen syöttäminen'!K93="Initial purchase",Vertailuarvot!P44,IF('Tietojen syöttäminen'!K93="1-5y",Vertailuarvot!K44,IF('Tietojen syöttäminen'!K93="5-10y",Vertailuarvot!L44,IF('Tietojen syöttäminen'!K93="10-20y",Vertailuarvot!M44,IF('Tietojen syöttäminen'!C21="20y+",Vertailuarvot!N44,0))))))</f>
        <v>0</v>
      </c>
      <c r="E26" s="70">
        <f>('Tietojen syöttäminen'!I92)*(C26+D26)</f>
        <v>0</v>
      </c>
    </row>
    <row r="27" spans="1:5" ht="12.75">
      <c r="A27" s="10" t="s">
        <v>156</v>
      </c>
      <c r="B27" s="2"/>
      <c r="C27" s="3">
        <f>IF('Tietojen syöttäminen'!K93="A",Vertailuarvot!D45,IF('Tietojen syöttäminen'!K93="B",Vertailuarvot!E45,IF('Tietojen syöttäminen'!K93="C",Vertailuarvot!F45,IF('Tietojen syöttäminen'!K93="D",Vertailuarvot!G45,IF('Tietojen syöttäminen'!K93="E",Vertailuarvot!H45,IF('Tietojen syöttäminen'!K93="F",Vertailuarvot!I45,0))))))</f>
        <v>0</v>
      </c>
      <c r="D27" s="9">
        <f>IF('Tietojen syöttäminen'!K93="G",Vertailuarvot!J45,IF('Tietojen syöttäminen'!K93="Initial purchase",Vertailuarvot!P45,IF('Tietojen syöttäminen'!K93="1-5y",Vertailuarvot!K45,IF('Tietojen syöttäminen'!K93="5-10y",Vertailuarvot!L45,IF('Tietojen syöttäminen'!K93="10-20y",Vertailuarvot!M45,IF('Tietojen syöttäminen'!C21="20y+",Vertailuarvot!N45,0))))))</f>
        <v>0</v>
      </c>
      <c r="E27" s="70">
        <f>('Tietojen syöttäminen'!I93)*(C27+D27)</f>
        <v>0</v>
      </c>
    </row>
    <row r="28" spans="1:5" ht="12.75">
      <c r="A28" s="10" t="s">
        <v>154</v>
      </c>
      <c r="B28" s="2"/>
      <c r="C28" s="3">
        <f>IF('Tietojen syöttäminen'!K98="A",Vertailuarvot!D46,IF('Tietojen syöttäminen'!K98="B",Vertailuarvot!E46,IF('Tietojen syöttäminen'!K98="C",Vertailuarvot!F46,IF('Tietojen syöttäminen'!K98="D",Vertailuarvot!G46,IF('Tietojen syöttäminen'!K98="E",Vertailuarvot!H46,IF('Tietojen syöttäminen'!K98="F",Vertailuarvot!I46,0))))))</f>
        <v>0.40800000000000003</v>
      </c>
      <c r="D28" s="9">
        <f>IF('Tietojen syöttäminen'!K98="G",Vertailuarvot!J46,IF('Tietojen syöttäminen'!K98="Initial purchase",Vertailuarvot!P46,IF('Tietojen syöttäminen'!K98="1-5y",Vertailuarvot!K46,IF('Tietojen syöttäminen'!K98="5-10y",Vertailuarvot!L46,IF('Tietojen syöttäminen'!K98="10-20y",Vertailuarvot!M46,IF('Tietojen syöttäminen'!C21="20y+",Vertailuarvot!N46,0))))))</f>
        <v>0</v>
      </c>
      <c r="E28" s="70">
        <f>('Tietojen syöttäminen'!E98)*(C28+D28)</f>
        <v>0</v>
      </c>
    </row>
    <row r="29" spans="1:5" ht="12.75">
      <c r="A29" s="10" t="s">
        <v>155</v>
      </c>
      <c r="B29" s="2"/>
      <c r="C29" s="3">
        <f>IF('Tietojen syöttäminen'!K98="A",Vertailuarvot!D47,IF('Tietojen syöttäminen'!K98="B",Vertailuarvot!E47,IF('Tietojen syöttäminen'!K98="C",Vertailuarvot!F47,IF('Tietojen syöttäminen'!K98="D",Vertailuarvot!G47,IF('Tietojen syöttäminen'!K98="E",Vertailuarvot!H47,IF('Tietojen syöttäminen'!K98="F",Vertailuarvot!I47,0))))))</f>
        <v>0.68</v>
      </c>
      <c r="D29" s="9">
        <f>IF('Tietojen syöttäminen'!K98="G",Vertailuarvot!J47,IF('Tietojen syöttäminen'!K98="Initial purchase",Vertailuarvot!P47,IF('Tietojen syöttäminen'!K98="1-5y",Vertailuarvot!K47,IF('Tietojen syöttäminen'!K98="5-10y",Vertailuarvot!L47,IF('Tietojen syöttäminen'!K98="10-20y",Vertailuarvot!M47,IF('Tietojen syöttäminen'!C21="20y+",Vertailuarvot!N47,0))))))</f>
        <v>0</v>
      </c>
      <c r="E29" s="70">
        <f>('Tietojen syöttäminen'!E99)*(C29+D29)</f>
        <v>0</v>
      </c>
    </row>
    <row r="30" spans="1:5" ht="12.75">
      <c r="A30" s="10" t="s">
        <v>156</v>
      </c>
      <c r="B30" s="2"/>
      <c r="C30" s="3">
        <f>IF('Tietojen syöttäminen'!K98="A",Vertailuarvot!D48,IF('Tietojen syöttäminen'!K98="B",Vertailuarvot!E48,IF('Tietojen syöttäminen'!K98="C",Vertailuarvot!F48,IF('Tietojen syöttäminen'!K98="D",Vertailuarvot!G48,IF('Tietojen syöttäminen'!K98="E",Vertailuarvot!H48,IF('Tietojen syöttäminen'!K98="F",Vertailuarvot!I48,0))))))</f>
        <v>1.02</v>
      </c>
      <c r="D30" s="9">
        <f>IF('Tietojen syöttäminen'!K98="G",Vertailuarvot!J48,IF('Tietojen syöttäminen'!K98="Initial purchase",Vertailuarvot!P48,IF('Tietojen syöttäminen'!K98="1-5y",Vertailuarvot!K48,IF('Tietojen syöttäminen'!K98="5-10y",Vertailuarvot!L48,IF('Tietojen syöttäminen'!K98="10-20y",Vertailuarvot!M48,IF('Tietojen syöttäminen'!C21="20y+",Vertailuarvot!N48,0))))))</f>
        <v>0</v>
      </c>
      <c r="E30" s="70">
        <f>('Tietojen syöttäminen'!E100)*(C30+D30)</f>
        <v>0</v>
      </c>
    </row>
    <row r="31" spans="1:5" ht="12.75">
      <c r="A31" s="10" t="s">
        <v>100</v>
      </c>
      <c r="B31" s="2"/>
      <c r="C31" s="3">
        <f>IF('Tietojen syöttäminen'!K105="A",Vertailuarvot!D49,IF('Tietojen syöttäminen'!K105="B",Vertailuarvot!E49,IF('Tietojen syöttäminen'!K105="C",Vertailuarvot!F49,IF('Tietojen syöttäminen'!K105="D",Vertailuarvot!G49,IF('Tietojen syöttäminen'!K105="E",Vertailuarvot!H49,IF('Tietojen syöttäminen'!K105="F",Vertailuarvot!I49,0))))))</f>
        <v>0</v>
      </c>
      <c r="D31" s="9">
        <f>IF('Tietojen syöttäminen'!K105="G",Vertailuarvot!J49,IF('Tietojen syöttäminen'!K105="Initial purchase",Vertailuarvot!P49,IF('Tietojen syöttäminen'!K105="1-5y",Vertailuarvot!K49,IF('Tietojen syöttäminen'!K105="5-10y",Vertailuarvot!L49,IF('Tietojen syöttäminen'!K105="10-20y",Vertailuarvot!M49,IF('Tietojen syöttäminen'!C21="20y+",Vertailuarvot!N49,0))))))</f>
        <v>0</v>
      </c>
      <c r="E31" s="70">
        <f>('Tietojen syöttäminen'!I105)*(C31+D31)</f>
        <v>0</v>
      </c>
    </row>
    <row r="32" spans="1:4" ht="13.5" thickBot="1">
      <c r="A32" s="11"/>
      <c r="C32" s="3"/>
      <c r="D32" s="9"/>
    </row>
    <row r="33" spans="1:4" ht="13.5" thickBot="1">
      <c r="A33" s="12" t="s">
        <v>152</v>
      </c>
      <c r="B33" s="49">
        <f>Laskenta!C33</f>
        <v>0</v>
      </c>
      <c r="C33" s="3">
        <f>(SUM(E25:E31))*'Tietojen syöttäminen'!F6</f>
        <v>0</v>
      </c>
      <c r="D33" s="9"/>
    </row>
    <row r="34" spans="1:4" ht="13.5" thickBot="1">
      <c r="A34" s="13" t="s">
        <v>165</v>
      </c>
      <c r="B34" s="49">
        <f>Laskenta!C34</f>
        <v>0</v>
      </c>
      <c r="C34" s="3">
        <f>(SUM(('Tietojen syöttäminen'!I91*Vertailuarvot!O43)+('Tietojen syöttäminen'!I92*Vertailuarvot!O44)+('Tietojen syöttäminen'!I93*Vertailuarvot!O45)+('Tietojen syöttäminen'!E98*Vertailuarvot!O46)+('Tietojen syöttäminen'!E99*Vertailuarvot!O47)+('Tietojen syöttäminen'!E100*Vertailuarvot!O48)+('Tietojen syöttäminen'!I105*Vertailuarvot!O49)))*'Tietojen syöttäminen'!F6</f>
        <v>0</v>
      </c>
      <c r="D34" s="9"/>
    </row>
    <row r="36" spans="1:6" ht="20.25">
      <c r="A36" s="17" t="s">
        <v>38</v>
      </c>
      <c r="B36" s="17"/>
      <c r="C36" s="17"/>
      <c r="D36" s="17"/>
      <c r="E36" s="17"/>
      <c r="F36" s="17"/>
    </row>
    <row r="37" spans="4:5" ht="12.75">
      <c r="D37" s="46"/>
      <c r="E37" s="6" t="s">
        <v>152</v>
      </c>
    </row>
    <row r="38" spans="1:5" ht="12.75">
      <c r="A38" s="10" t="s">
        <v>157</v>
      </c>
      <c r="B38" s="10"/>
      <c r="C38" s="3">
        <f>IF('Tietojen syöttäminen'!C75="A",Vertailuarvot!D27,IF('Tietojen syöttäminen'!C75="B",Vertailuarvot!E27,IF('Tietojen syöttäminen'!C75="C",Vertailuarvot!F27,IF('Tietojen syöttäminen'!C75="D",Vertailuarvot!G27,IF('Tietojen syöttäminen'!C75="E",Vertailuarvot!H27,IF('Tietojen syöttäminen'!C75="F",Vertailuarvot!I27,0))))))</f>
        <v>0</v>
      </c>
      <c r="D38" s="9">
        <f>IF('Tietojen syöttäminen'!C75="G",Vertailuarvot!J27,IF('Tietojen syöttäminen'!C75="Initial purchase",Vertailuarvot!P27,IF('Tietojen syöttäminen'!C75="1-5y",Vertailuarvot!K27,IF('Tietojen syöttäminen'!C75="5-10y",Vertailuarvot!L27,IF('Tietojen syöttäminen'!C75="10-20y",Vertailuarvot!M27,IF('Tietojen syöttäminen'!C21="20y+",Vertailuarvot!N27,0))))))</f>
        <v>0</v>
      </c>
      <c r="E38" s="70">
        <f>('Tietojen syöttäminen'!B75)*(C38+D38)</f>
        <v>0</v>
      </c>
    </row>
    <row r="39" spans="1:5" ht="12.75">
      <c r="A39" s="10" t="s">
        <v>158</v>
      </c>
      <c r="B39" s="10"/>
      <c r="C39" s="3">
        <f>IF('Tietojen syöttäminen'!G75="A",Vertailuarvot!D28,IF('Tietojen syöttäminen'!G75="B",Vertailuarvot!E28,IF('Tietojen syöttäminen'!G75="C",Vertailuarvot!F28,IF('Tietojen syöttäminen'!G75="D",Vertailuarvot!G28,IF('Tietojen syöttäminen'!G75="E",Vertailuarvot!H28,IF('Tietojen syöttäminen'!G75="F",Vertailuarvot!I28,0))))))</f>
        <v>0</v>
      </c>
      <c r="D39" s="9">
        <f>IF('Tietojen syöttäminen'!G75="G",Vertailuarvot!J28,IF('Tietojen syöttäminen'!G75="Initial purchase",Vertailuarvot!P28,IF('Tietojen syöttäminen'!G75="1-5y",Vertailuarvot!K28,IF('Tietojen syöttäminen'!G75="5-10y",Vertailuarvot!L28,IF('Tietojen syöttäminen'!G75="10-20y",Vertailuarvot!M28,IF('Tietojen syöttäminen'!C21="20y+",Vertailuarvot!N28,0))))))</f>
        <v>0</v>
      </c>
      <c r="E39" s="70">
        <f>('Tietojen syöttäminen'!F75)*(C39+D39)</f>
        <v>0</v>
      </c>
    </row>
    <row r="40" ht="13.5" thickBot="1"/>
    <row r="41" spans="1:2" ht="13.5" thickBot="1">
      <c r="A41" s="12" t="s">
        <v>152</v>
      </c>
      <c r="B41" s="49">
        <f>SUM(E38:E39)*('Tietojen syöttäminen'!H78*'Tietojen syöttäminen'!F6)*(IF('Tietojen syöttäminen'!H82="meistens",0.84,IF('Tietojen syöttäminen'!H82="manchmal",0.92,1)))</f>
        <v>0</v>
      </c>
    </row>
    <row r="42" spans="1:2" ht="13.5" thickBot="1">
      <c r="A42" s="13" t="s">
        <v>165</v>
      </c>
      <c r="B42" s="49">
        <f>SUM(('Tietojen syöttäminen'!B75*Vertailuarvot!O27)+('Tietojen syöttäminen'!F75*Vertailuarvot!O28))*('Tietojen syöttäminen'!H78*'Tietojen syöttäminen'!F6)*(IF('Tietojen syöttäminen'!H82="meistens",0.84,IF('Tietojen syöttäminen'!H82="manchmal",0.92,1)))</f>
        <v>0</v>
      </c>
    </row>
    <row r="44" spans="1:6" ht="20.25">
      <c r="A44" s="17" t="s">
        <v>229</v>
      </c>
      <c r="B44" s="5"/>
      <c r="C44" s="5"/>
      <c r="D44" s="16"/>
      <c r="E44" s="16"/>
      <c r="F44" s="16"/>
    </row>
    <row r="46" spans="1:4" ht="12.75">
      <c r="A46" s="2" t="s">
        <v>159</v>
      </c>
      <c r="B46" s="2"/>
      <c r="D46" s="9">
        <f>('Tietojen syöttäminen'!E119*((Vertailuarvot!I33*'Tietojen syöttäminen'!G115)+(Vertailuarvot!K33*'Tietojen syöttäminen'!G116)+(Vertailuarvot!J33*'Tietojen syöttäminen'!G117))/1000)*7*'Tietojen syöttäminen'!F6</f>
        <v>0</v>
      </c>
    </row>
    <row r="47" spans="1:4" ht="12.75">
      <c r="A47" s="2" t="s">
        <v>160</v>
      </c>
      <c r="B47" s="2"/>
      <c r="D47" s="9">
        <f>('Tietojen syöttäminen'!J119*((Vertailuarvot!I34*'Tietojen syöttäminen'!L115)+(Vertailuarvot!K34*'Tietojen syöttäminen'!L116)+(Vertailuarvot!J34*'Tietojen syöttäminen'!L117))/1000)*7*'Tietojen syöttäminen'!F6</f>
        <v>0</v>
      </c>
    </row>
    <row r="48" spans="1:4" ht="12.75">
      <c r="A48" s="2" t="s">
        <v>161</v>
      </c>
      <c r="B48" s="2"/>
      <c r="D48" s="9">
        <f>('Tietojen syöttäminen'!E130*((Vertailuarvot!I35*'Tietojen syöttäminen'!G126)+(Vertailuarvot!K35*'Tietojen syöttäminen'!G127)+(Vertailuarvot!J35*'Tietojen syöttäminen'!G128))/1000)*7*'Tietojen syöttäminen'!F6</f>
        <v>0</v>
      </c>
    </row>
    <row r="49" spans="1:4" ht="12.75">
      <c r="A49" s="2" t="s">
        <v>162</v>
      </c>
      <c r="B49" s="2"/>
      <c r="D49" s="9">
        <f>('Tietojen syöttäminen'!J130*((Vertailuarvot!I36*'Tietojen syöttäminen'!L126)+(Vertailuarvot!K36*'Tietojen syöttäminen'!L127)+(Vertailuarvot!J36*'Tietojen syöttäminen'!L128))/1000)*7*'Tietojen syöttäminen'!F6</f>
        <v>0</v>
      </c>
    </row>
    <row r="50" spans="1:4" ht="12.75">
      <c r="A50" s="2" t="s">
        <v>163</v>
      </c>
      <c r="B50" s="2"/>
      <c r="D50" s="9">
        <f>('Tietojen syöttäminen'!E140*((Vertailuarvot!I37*'Tietojen syöttäminen'!G136)+(Vertailuarvot!K37*'Tietojen syöttäminen'!G137)+(Vertailuarvot!J37*'Tietojen syöttäminen'!G138))/1000)*7*'Tietojen syöttäminen'!F6</f>
        <v>0</v>
      </c>
    </row>
    <row r="51" spans="1:4" ht="13.5" thickBot="1">
      <c r="A51" s="2" t="s">
        <v>164</v>
      </c>
      <c r="B51" s="2"/>
      <c r="D51" s="9">
        <f>('Tietojen syöttäminen'!J140*((Vertailuarvot!I38*'Tietojen syöttäminen'!L136)+(Vertailuarvot!K38*'Tietojen syöttäminen'!L137)+(Vertailuarvot!J38*'Tietojen syöttäminen'!L138))/1000)*7*'Tietojen syöttäminen'!F6</f>
        <v>0</v>
      </c>
    </row>
    <row r="52" ht="26.25" thickBot="1">
      <c r="C52" s="250" t="s">
        <v>238</v>
      </c>
    </row>
    <row r="53" spans="1:3" ht="13.5" thickBot="1">
      <c r="A53" s="12" t="s">
        <v>167</v>
      </c>
      <c r="B53" s="60">
        <f>SUM(D46:D51)</f>
        <v>0</v>
      </c>
      <c r="C53" s="49">
        <f>(('Tietojen syöttäminen'!E119*('Tietojen syöttäminen'!G116*Vertailuarvot!K33)+('Tietojen syöttäminen'!J119*('Tietojen syöttäminen'!L116*Vertailuarvot!K34))+('Tietojen syöttäminen'!E130*('Tietojen syöttäminen'!G127*Vertailuarvot!K35))+('Tietojen syöttäminen'!J130*('Tietojen syöttäminen'!L127*Vertailuarvot!K36))+('Tietojen syöttäminen'!E140*('Tietojen syöttäminen'!G137*Vertailuarvot!K37))+('Tietojen syöttäminen'!J140*('Tietojen syöttäminen'!L137*Vertailuarvot!K38)))/1000)*7*'Tietojen syöttäminen'!F6</f>
        <v>0</v>
      </c>
    </row>
    <row r="54" spans="1:3" ht="13.5" thickBot="1">
      <c r="A54" s="13" t="s">
        <v>166</v>
      </c>
      <c r="B54" s="49">
        <f>(('Tietojen syöttäminen'!E119*(('Tietojen syöttäminen'!G115*Vertailuarvot!L33)+('Tietojen syöttäminen'!G116*Vertailuarvot!N33)+('Tietojen syöttäminen'!G117*Vertailuarvot!M33))+('Tietojen syöttäminen'!J119*(('Tietojen syöttäminen'!L115*Vertailuarvot!L34)+('Tietojen syöttäminen'!L116*Vertailuarvot!N34)+('Tietojen syöttäminen'!L117*Vertailuarvot!M34)))+('Tietojen syöttäminen'!E130*(('Tietojen syöttäminen'!G126*Vertailuarvot!L35)+('Tietojen syöttäminen'!G127*Vertailuarvot!N35)+('Tietojen syöttäminen'!G128*Vertailuarvot!M35)))+('Tietojen syöttäminen'!J130*(('Tietojen syöttäminen'!L126*Vertailuarvot!L36)+('Tietojen syöttäminen'!L127*Vertailuarvot!N36)+('Tietojen syöttäminen'!L128*Vertailuarvot!M36)))+('Tietojen syöttäminen'!E140*(('Tietojen syöttäminen'!G136*Vertailuarvot!L37)+('Tietojen syöttäminen'!G137*Vertailuarvot!N37)+('Tietojen syöttäminen'!G138*Vertailuarvot!M37)))+('Tietojen syöttäminen'!J140*(('Tietojen syöttäminen'!L136*Vertailuarvot!L38)+('Tietojen syöttäminen'!L137*Vertailuarvot!N38)+('Tietojen syöttäminen'!L138*Vertailuarvot!M38))))/1000)*7*'Tietojen syöttäminen'!F6</f>
        <v>0</v>
      </c>
      <c r="C54" s="49">
        <f>(('Tietojen syöttäminen'!E119*('Tietojen syöttäminen'!G116*Vertailuarvot!N33)+('Tietojen syöttäminen'!J119*('Tietojen syöttäminen'!L116*Vertailuarvot!N34))+('Tietojen syöttäminen'!E130*('Tietojen syöttäminen'!G127*Vertailuarvot!N35))+('Tietojen syöttäminen'!J130*('Tietojen syöttäminen'!L127*Vertailuarvot!N36))+('Tietojen syöttäminen'!E140*('Tietojen syöttäminen'!G137*Vertailuarvot!N37))+('Tietojen syöttäminen'!J140*('Tietojen syöttäminen'!L137*Vertailuarvot!N38)))/1000)*7*'Tietojen syöttäminen'!F6</f>
        <v>0</v>
      </c>
    </row>
    <row r="55" ht="12.75">
      <c r="F55" s="6" t="s">
        <v>153</v>
      </c>
    </row>
    <row r="56" spans="1:10" ht="12.75">
      <c r="A56" s="2" t="s">
        <v>169</v>
      </c>
      <c r="B56" s="2"/>
      <c r="D56" s="9">
        <f>('Tietojen syöttäminen'!E152*((Vertailuarvot!I54*'Tietojen syöttäminen'!G148)+(Vertailuarvot!K54*('Tietojen syöttäminen'!G149*IF('Tietojen syöttäminen'!G151="often",0.5,IF('Tietojen syöttäminen'!G151="always",0.1,IF('Tietojen syöttäminen'!G151="seldom",0.9)))))+(Vertailuarvot!J54*'Tietojen syöttäminen'!G150))/1000)*7*'Tietojen syöttäminen'!F6</f>
        <v>0</v>
      </c>
      <c r="E56" s="9"/>
      <c r="F56" s="9">
        <f>(('Tietojen syöttäminen'!E152*(('Tietojen syöttäminen'!G148*Vertailuarvot!L54)+(('Tietojen syöttäminen'!G149*IF('Tietojen syöttäminen'!G151="often",0.5,IF('Tietojen syöttäminen'!G151="always",0.1,IF('Tietojen syöttäminen'!G151="seldom",0.9))))*Vertailuarvot!N54)+('Tietojen syöttäminen'!G150*Vertailuarvot!M54)))/1000)*7*'Tietojen syöttäminen'!F6</f>
        <v>0</v>
      </c>
      <c r="H56" s="9"/>
      <c r="J56" s="9"/>
    </row>
    <row r="57" spans="1:10" ht="12.75">
      <c r="A57" s="2" t="s">
        <v>170</v>
      </c>
      <c r="B57" s="2"/>
      <c r="D57" s="9">
        <f>('Tietojen syöttäminen'!J152*((Vertailuarvot!I55*'Tietojen syöttäminen'!L148)+(Vertailuarvot!K55*('Tietojen syöttäminen'!L149*IF('Tietojen syöttäminen'!L151="often",0.5,IF('Tietojen syöttäminen'!L151="always",0.1,IF('Tietojen syöttäminen'!L151="seldom",0.9)))))+(Vertailuarvot!J55*'Tietojen syöttäminen'!L150))/1000)*7*'Tietojen syöttäminen'!F6</f>
        <v>0</v>
      </c>
      <c r="E57" s="9"/>
      <c r="F57" s="9">
        <f>(('Tietojen syöttäminen'!J152*(('Tietojen syöttäminen'!L148*Vertailuarvot!L55)+(('Tietojen syöttäminen'!L149*IF('Tietojen syöttäminen'!L151="often",0.5,IF('Tietojen syöttäminen'!L151="always",0.1,IF('Tietojen syöttäminen'!L151="seldom",0.9))))*Vertailuarvot!N55)+('Tietojen syöttäminen'!L150*Vertailuarvot!M55)))/1000)*7*'Tietojen syöttäminen'!F6</f>
        <v>0</v>
      </c>
      <c r="H57" s="9"/>
      <c r="J57" s="9"/>
    </row>
    <row r="58" spans="1:10" ht="12.75">
      <c r="A58" s="2" t="s">
        <v>111</v>
      </c>
      <c r="B58" s="2"/>
      <c r="D58" s="9">
        <f>('Tietojen syöttäminen'!E164*((Vertailuarvot!I56*'Tietojen syöttäminen'!G160)+(Vertailuarvot!K56*('Tietojen syöttäminen'!G161*IF('Tietojen syöttäminen'!G163="often",0.5,IF('Tietojen syöttäminen'!G163="always",0.1,IF('Tietojen syöttäminen'!G163="seldom",0.9)))))+(Vertailuarvot!J56*'Tietojen syöttäminen'!G162))/1000)*7*'Tietojen syöttäminen'!F6</f>
        <v>0</v>
      </c>
      <c r="E58" s="9"/>
      <c r="F58" s="9">
        <f>(('Tietojen syöttäminen'!E164*(('Tietojen syöttäminen'!G160*Vertailuarvot!L56)+(('Tietojen syöttäminen'!G161*IF('Tietojen syöttäminen'!G163="often",0.5,IF('Tietojen syöttäminen'!G163="always",0.1,IF('Tietojen syöttäminen'!G163="seldom",0.9))))*Vertailuarvot!N56)+('Tietojen syöttäminen'!G162*Vertailuarvot!M56)))/1000)*7*'Tietojen syöttäminen'!F6</f>
        <v>0</v>
      </c>
      <c r="H58" s="9"/>
      <c r="J58" s="9"/>
    </row>
    <row r="59" spans="1:10" ht="12.75">
      <c r="A59" s="2" t="s">
        <v>108</v>
      </c>
      <c r="B59" s="2"/>
      <c r="D59" s="9">
        <f>('Tietojen syöttäminen'!J164*((Vertailuarvot!I57*'Tietojen syöttäminen'!L160)+(Vertailuarvot!K57*('Tietojen syöttäminen'!L161*IF('Tietojen syöttäminen'!L163="often",0.5,IF('Tietojen syöttäminen'!L163="always",0.1,IF('Tietojen syöttäminen'!L163="seldom",0.9)))))+(Vertailuarvot!J57*'Tietojen syöttäminen'!L162))/1000)*7*'Tietojen syöttäminen'!F6</f>
        <v>0</v>
      </c>
      <c r="E59" s="9"/>
      <c r="F59" s="9">
        <f>(('Tietojen syöttäminen'!J164*(('Tietojen syöttäminen'!L160*Vertailuarvot!L57)+(('Tietojen syöttäminen'!L161*IF('Tietojen syöttäminen'!L163="often",0.5,IF('Tietojen syöttäminen'!L163="always",0.1,IF('Tietojen syöttäminen'!L163="seldom",0.9))))*Vertailuarvot!N57)+('Tietojen syöttäminen'!L162*Vertailuarvot!M57)))/1000)*7*'Tietojen syöttäminen'!F6</f>
        <v>0</v>
      </c>
      <c r="H59" s="9"/>
      <c r="J59" s="9"/>
    </row>
    <row r="60" spans="1:10" ht="12.75">
      <c r="A60" s="2" t="s">
        <v>112</v>
      </c>
      <c r="B60" s="2"/>
      <c r="D60" s="9">
        <f>('Tietojen syöttäminen'!E173*((Vertailuarvot!I58*'Tietojen syöttäminen'!G169)+(Vertailuarvot!K58*('Tietojen syöttäminen'!G170*IF('Tietojen syöttäminen'!G172="often",0.5,IF('Tietojen syöttäminen'!G172="always",0.1,IF('Tietojen syöttäminen'!G172="seldom",0.9)))))+(Vertailuarvot!J58*'Tietojen syöttäminen'!G171))/1000)*7*'Tietojen syöttäminen'!F6</f>
        <v>0</v>
      </c>
      <c r="E60" s="9"/>
      <c r="F60" s="9">
        <f>(('Tietojen syöttäminen'!E173*(('Tietojen syöttäminen'!G169*Vertailuarvot!L58)+(('Tietojen syöttäminen'!G170*IF('Tietojen syöttäminen'!G172="often",0.5,IF('Tietojen syöttäminen'!G172="always",0.1,IF('Tietojen syöttäminen'!G172="seldom",0.9))))*Vertailuarvot!N58)+('Tietojen syöttäminen'!G171*Vertailuarvot!M58)))/1000)*7*'Tietojen syöttäminen'!F6</f>
        <v>0</v>
      </c>
      <c r="H60" s="9"/>
      <c r="J60" s="9"/>
    </row>
    <row r="61" spans="1:10" ht="13.5" thickBot="1">
      <c r="A61" s="2" t="s">
        <v>113</v>
      </c>
      <c r="B61" s="2"/>
      <c r="D61" s="9">
        <f>('Tietojen syöttäminen'!E181*((Vertailuarvot!I59*'Tietojen syöttäminen'!G177)+(Vertailuarvot!K59*('Tietojen syöttäminen'!G178*IF('Tietojen syöttäminen'!G180="often",0.5,IF('Tietojen syöttäminen'!G180="always",0.1,IF('Tietojen syöttäminen'!G180="seldom",0.9)))))+(Vertailuarvot!J59*'Tietojen syöttäminen'!G179))/1000)*7*'Tietojen syöttäminen'!F6</f>
        <v>0</v>
      </c>
      <c r="E61" s="9"/>
      <c r="F61" s="9">
        <f>((('Tietojen syöttäminen'!E181*(('Tietojen syöttäminen'!G177*Vertailuarvot!L59)+(('Tietojen syöttäminen'!G178*IF('Tietojen syöttäminen'!G180="often",0.5,IF('Tietojen syöttäminen'!G180="always",0.1,IF('Tietojen syöttäminen'!G180="seldom",0.9))))*Vertailuarvot!N59)+('Tietojen syöttäminen'!G179*Vertailuarvot!M59))))/1000)*7*'Tietojen syöttäminen'!F6</f>
        <v>0</v>
      </c>
      <c r="H61" s="9"/>
      <c r="J61" s="9"/>
    </row>
    <row r="62" ht="26.25" thickBot="1">
      <c r="C62" s="250" t="s">
        <v>231</v>
      </c>
    </row>
    <row r="63" spans="1:3" ht="13.5" thickBot="1">
      <c r="A63" s="12" t="s">
        <v>230</v>
      </c>
      <c r="B63" s="49">
        <f>SUM(D56:D61)</f>
        <v>0</v>
      </c>
      <c r="C63" s="49">
        <f>((('Tietojen syöttäminen'!E152*('Tietojen syöttäminen'!G149*Vertailuarvot!J54))+('Tietojen syöttäminen'!J152*('Tietojen syöttäminen'!L149*Vertailuarvot!J55))+('Tietojen syöttäminen'!J164*('Tietojen syöttäminen'!L161*Vertailuarvot!J56))+('Tietojen syöttäminen'!E164*('Tietojen syöttäminen'!G161*Vertailuarvot!J57))+(('Tietojen syöttäminen'!E173*('Tietojen syöttäminen'!G170*Vertailuarvot!J58))+(('Tietojen syöttäminen'!E181*('Tietojen syöttäminen'!G178*Vertailuarvot!J59)))))/1000)*7*'Tietojen syöttäminen'!F6</f>
        <v>0</v>
      </c>
    </row>
    <row r="64" spans="1:3" ht="13.5" thickBot="1">
      <c r="A64" s="13" t="s">
        <v>232</v>
      </c>
      <c r="B64" s="49">
        <f>SUM(F56:F61)</f>
        <v>0</v>
      </c>
      <c r="C64" s="49">
        <f>(((('Tietojen syöttäminen'!E152*('Tietojen syöttäminen'!G149*Vertailuarvot!M54))+('Tietojen syöttäminen'!J152*('Tietojen syöttäminen'!L149*Vertailuarvot!M55))+('Tietojen syöttäminen'!J164*('Tietojen syöttäminen'!L161*Vertailuarvot!M56))+('Tietojen syöttäminen'!E164*('Tietojen syöttäminen'!G161*Vertailuarvot!M57))+(('Tietojen syöttäminen'!E173*('Tietojen syöttäminen'!G170*Vertailuarvot!M58))+(('Tietojen syöttäminen'!E181*('Tietojen syöttäminen'!G178*Vertailuarvot!M59))))))/1000)*7*'Tietojen syöttäminen'!F6</f>
        <v>0</v>
      </c>
    </row>
    <row r="65" ht="39" thickBot="1">
      <c r="C65" s="250" t="s">
        <v>239</v>
      </c>
    </row>
    <row r="66" spans="1:3" ht="13.5" thickBot="1">
      <c r="A66" s="66" t="s">
        <v>236</v>
      </c>
      <c r="B66" s="49">
        <f>B53+B63</f>
        <v>0</v>
      </c>
      <c r="C66" s="49">
        <f>C53+C63</f>
        <v>0</v>
      </c>
    </row>
    <row r="67" spans="1:3" ht="26.25" thickBot="1">
      <c r="A67" s="255" t="s">
        <v>237</v>
      </c>
      <c r="B67" s="49">
        <f>B54+B64</f>
        <v>0</v>
      </c>
      <c r="C67" s="49">
        <f>C54+C64</f>
        <v>0</v>
      </c>
    </row>
    <row r="70" spans="1:6" ht="20.25">
      <c r="A70" s="17" t="s">
        <v>168</v>
      </c>
      <c r="B70" s="17"/>
      <c r="C70" s="17"/>
      <c r="D70" s="17"/>
      <c r="E70" s="17"/>
      <c r="F70" s="17"/>
    </row>
    <row r="72" spans="1:2" ht="12.75">
      <c r="A72" t="s">
        <v>18</v>
      </c>
      <c r="B72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tabColor indexed="10"/>
  </sheetPr>
  <dimension ref="A1:W59"/>
  <sheetViews>
    <sheetView showGridLines="0" zoomScaleSheetLayoutView="100" workbookViewId="0" topLeftCell="B46">
      <selection activeCell="L80" sqref="L80"/>
    </sheetView>
  </sheetViews>
  <sheetFormatPr defaultColWidth="9.140625" defaultRowHeight="12.75"/>
  <cols>
    <col min="1" max="1" width="44.00390625" style="0" customWidth="1"/>
    <col min="2" max="9" width="7.28125" style="14" bestFit="1" customWidth="1"/>
    <col min="10" max="10" width="10.7109375" style="14" customWidth="1"/>
    <col min="11" max="11" width="10.8515625" style="0" customWidth="1"/>
    <col min="12" max="12" width="14.8515625" style="0" customWidth="1"/>
    <col min="13" max="13" width="25.421875" style="0" customWidth="1"/>
    <col min="14" max="14" width="24.7109375" style="0" customWidth="1"/>
    <col min="15" max="15" width="13.8515625" style="73" customWidth="1"/>
    <col min="16" max="16" width="18.421875" style="73" customWidth="1"/>
    <col min="17" max="17" width="15.57421875" style="0" customWidth="1"/>
    <col min="18" max="18" width="33.421875" style="0" customWidth="1"/>
    <col min="19" max="16384" width="11.421875" style="0" customWidth="1"/>
  </cols>
  <sheetData>
    <row r="1" spans="1:17" ht="18">
      <c r="A1" s="124" t="s">
        <v>196</v>
      </c>
      <c r="Q1" s="6"/>
    </row>
    <row r="2" ht="12.75" customHeight="1" thickBot="1">
      <c r="Q2" s="6"/>
    </row>
    <row r="3" spans="1:23" ht="13.5" thickBot="1">
      <c r="A3" s="119" t="s">
        <v>171</v>
      </c>
      <c r="B3" s="11"/>
      <c r="C3" s="11"/>
      <c r="D3" s="11"/>
      <c r="E3" s="11"/>
      <c r="F3" s="11"/>
      <c r="G3" s="11"/>
      <c r="H3" s="11"/>
      <c r="I3" s="11"/>
      <c r="J3" s="11"/>
      <c r="Q3" s="6"/>
      <c r="R3" s="11"/>
      <c r="S3" s="14"/>
      <c r="T3" s="14"/>
      <c r="U3" s="14"/>
      <c r="V3" s="14"/>
      <c r="W3" s="14"/>
    </row>
    <row r="4" spans="1:23" ht="12.75" customHeight="1">
      <c r="A4" s="56" t="s">
        <v>172</v>
      </c>
      <c r="B4" s="57" t="s">
        <v>10</v>
      </c>
      <c r="C4" s="57" t="s">
        <v>2</v>
      </c>
      <c r="D4" s="57" t="s">
        <v>3</v>
      </c>
      <c r="E4" s="57" t="s">
        <v>4</v>
      </c>
      <c r="F4" s="57" t="s">
        <v>5</v>
      </c>
      <c r="G4" s="57" t="s">
        <v>6</v>
      </c>
      <c r="H4" s="57" t="s">
        <v>7</v>
      </c>
      <c r="I4" s="57" t="s">
        <v>8</v>
      </c>
      <c r="J4" s="57" t="s">
        <v>9</v>
      </c>
      <c r="K4" s="40" t="s">
        <v>190</v>
      </c>
      <c r="L4" s="40" t="s">
        <v>129</v>
      </c>
      <c r="M4" s="40" t="s">
        <v>130</v>
      </c>
      <c r="N4" s="40" t="s">
        <v>131</v>
      </c>
      <c r="O4" s="109" t="s">
        <v>191</v>
      </c>
      <c r="P4" s="108" t="s">
        <v>197</v>
      </c>
      <c r="Q4" s="34"/>
      <c r="R4" s="14"/>
      <c r="S4" s="34"/>
      <c r="T4" s="34"/>
      <c r="U4" s="34"/>
      <c r="V4" s="34"/>
      <c r="W4" s="34"/>
    </row>
    <row r="5" spans="1:23" ht="12.75">
      <c r="A5" s="41" t="s">
        <v>173</v>
      </c>
      <c r="B5" s="44">
        <v>85</v>
      </c>
      <c r="C5" s="44">
        <v>119</v>
      </c>
      <c r="D5" s="44">
        <v>155</v>
      </c>
      <c r="E5" s="44">
        <v>212</v>
      </c>
      <c r="F5" s="44">
        <v>254</v>
      </c>
      <c r="G5" s="44">
        <v>283</v>
      </c>
      <c r="H5" s="44">
        <v>311</v>
      </c>
      <c r="I5" s="44">
        <v>354</v>
      </c>
      <c r="J5" s="44">
        <f>((I5-H5)/2)+I5</f>
        <v>375.5</v>
      </c>
      <c r="K5" s="59">
        <f>((E5-D5)/2)+D5</f>
        <v>183.5</v>
      </c>
      <c r="L5" s="59">
        <f>((F5-E5)/2)+E5</f>
        <v>233</v>
      </c>
      <c r="M5" s="59">
        <f>((H5-G5)/2)+G5</f>
        <v>297</v>
      </c>
      <c r="N5" s="59">
        <f>J5</f>
        <v>375.5</v>
      </c>
      <c r="O5" s="91">
        <v>83</v>
      </c>
      <c r="P5" s="92">
        <v>154</v>
      </c>
      <c r="Q5" s="6"/>
      <c r="R5" s="14"/>
      <c r="S5" s="35"/>
      <c r="T5" s="36"/>
      <c r="U5" s="36"/>
      <c r="V5" s="36"/>
      <c r="W5" s="35"/>
    </row>
    <row r="6" spans="1:23" ht="12.75">
      <c r="A6" s="41" t="s">
        <v>174</v>
      </c>
      <c r="B6" s="44">
        <v>91</v>
      </c>
      <c r="C6" s="44">
        <v>127</v>
      </c>
      <c r="D6" s="44">
        <v>167</v>
      </c>
      <c r="E6" s="44">
        <v>227</v>
      </c>
      <c r="F6" s="44">
        <v>273</v>
      </c>
      <c r="G6" s="44">
        <v>303</v>
      </c>
      <c r="H6" s="44">
        <v>334</v>
      </c>
      <c r="I6" s="44">
        <v>379</v>
      </c>
      <c r="J6" s="44">
        <f>((I6-H6)/2)+I6</f>
        <v>401.5</v>
      </c>
      <c r="K6" s="59">
        <f aca="true" t="shared" si="0" ref="K6:L8">((E6-D6)/2)+D6</f>
        <v>197</v>
      </c>
      <c r="L6" s="59">
        <f t="shared" si="0"/>
        <v>250</v>
      </c>
      <c r="M6" s="59">
        <f>((H6-G6)/2)+G6</f>
        <v>318.5</v>
      </c>
      <c r="N6" s="59">
        <f>J6</f>
        <v>401.5</v>
      </c>
      <c r="O6" s="93">
        <v>95</v>
      </c>
      <c r="P6" s="94">
        <v>160</v>
      </c>
      <c r="Q6" s="6"/>
      <c r="R6" s="14"/>
      <c r="S6" s="37"/>
      <c r="T6" s="37"/>
      <c r="U6" s="37"/>
      <c r="V6" s="37"/>
      <c r="W6" s="37"/>
    </row>
    <row r="7" spans="1:23" ht="12.75">
      <c r="A7" s="41" t="s">
        <v>175</v>
      </c>
      <c r="B7" s="44">
        <v>132</v>
      </c>
      <c r="C7" s="44">
        <v>184</v>
      </c>
      <c r="D7" s="44">
        <v>242</v>
      </c>
      <c r="E7" s="44">
        <v>330</v>
      </c>
      <c r="F7" s="44">
        <v>396</v>
      </c>
      <c r="G7" s="44">
        <v>440</v>
      </c>
      <c r="H7" s="44">
        <v>484</v>
      </c>
      <c r="I7" s="44">
        <v>550</v>
      </c>
      <c r="J7" s="44">
        <f>((I7-H7)/2)+I7</f>
        <v>583</v>
      </c>
      <c r="K7" s="59">
        <f t="shared" si="0"/>
        <v>286</v>
      </c>
      <c r="L7" s="59">
        <f t="shared" si="0"/>
        <v>363</v>
      </c>
      <c r="M7" s="59">
        <f>((H7-G7)/2)+G7</f>
        <v>462</v>
      </c>
      <c r="N7" s="59">
        <f>J7</f>
        <v>583</v>
      </c>
      <c r="O7" s="93">
        <v>124</v>
      </c>
      <c r="P7" s="94">
        <v>150</v>
      </c>
      <c r="Q7" s="6"/>
      <c r="R7" s="14"/>
      <c r="S7" s="37"/>
      <c r="T7" s="37"/>
      <c r="U7" s="37"/>
      <c r="V7" s="37"/>
      <c r="W7" s="37"/>
    </row>
    <row r="8" spans="1:23" ht="13.5" thickBot="1">
      <c r="A8" s="42" t="s">
        <v>176</v>
      </c>
      <c r="B8" s="45">
        <v>176</v>
      </c>
      <c r="C8" s="45">
        <v>247</v>
      </c>
      <c r="D8" s="45">
        <v>324</v>
      </c>
      <c r="E8" s="45">
        <v>442</v>
      </c>
      <c r="F8" s="45">
        <v>530</v>
      </c>
      <c r="G8" s="45">
        <v>589</v>
      </c>
      <c r="H8" s="45">
        <v>648</v>
      </c>
      <c r="I8" s="45">
        <v>737</v>
      </c>
      <c r="J8" s="45">
        <f>((I8-H8)/2)+I8</f>
        <v>781.5</v>
      </c>
      <c r="K8" s="103">
        <f t="shared" si="0"/>
        <v>383</v>
      </c>
      <c r="L8" s="103">
        <f t="shared" si="0"/>
        <v>486</v>
      </c>
      <c r="M8" s="103">
        <f>((H8-G8)/2)+G8</f>
        <v>618.5</v>
      </c>
      <c r="N8" s="103">
        <f>J8</f>
        <v>781.5</v>
      </c>
      <c r="O8" s="95">
        <v>210</v>
      </c>
      <c r="P8" s="96">
        <v>250</v>
      </c>
      <c r="Q8" s="6"/>
      <c r="R8" s="14"/>
      <c r="S8" s="37"/>
      <c r="T8" s="37"/>
      <c r="U8" s="37"/>
      <c r="V8" s="37"/>
      <c r="W8" s="37"/>
    </row>
    <row r="9" spans="11:23" ht="12.75">
      <c r="K9" s="37"/>
      <c r="L9" s="37"/>
      <c r="M9" s="37"/>
      <c r="N9" s="37"/>
      <c r="O9" s="74"/>
      <c r="P9" s="74"/>
      <c r="Q9" s="6"/>
      <c r="R9" s="14"/>
      <c r="S9" s="37"/>
      <c r="T9" s="37"/>
      <c r="U9" s="37"/>
      <c r="V9" s="37"/>
      <c r="W9" s="37"/>
    </row>
    <row r="10" ht="13.5" thickBot="1">
      <c r="Q10" s="6"/>
    </row>
    <row r="11" spans="1:17" ht="13.5" thickBot="1">
      <c r="A11" s="119" t="s">
        <v>177</v>
      </c>
      <c r="B11" s="11"/>
      <c r="C11" s="11"/>
      <c r="D11" s="11"/>
      <c r="E11" s="11"/>
      <c r="F11" s="11"/>
      <c r="G11" s="11"/>
      <c r="H11" s="11"/>
      <c r="I11" s="11"/>
      <c r="J11" s="11"/>
      <c r="Q11" s="6"/>
    </row>
    <row r="12" spans="1:17" ht="12.75" customHeight="1">
      <c r="A12" s="56" t="s">
        <v>172</v>
      </c>
      <c r="B12" s="57" t="s">
        <v>10</v>
      </c>
      <c r="C12" s="57" t="s">
        <v>2</v>
      </c>
      <c r="D12" s="57" t="s">
        <v>3</v>
      </c>
      <c r="E12" s="57" t="s">
        <v>4</v>
      </c>
      <c r="F12" s="57" t="s">
        <v>5</v>
      </c>
      <c r="G12" s="57" t="s">
        <v>6</v>
      </c>
      <c r="H12" s="57" t="s">
        <v>7</v>
      </c>
      <c r="I12" s="57" t="s">
        <v>8</v>
      </c>
      <c r="J12" s="57" t="s">
        <v>9</v>
      </c>
      <c r="K12" s="40" t="s">
        <v>190</v>
      </c>
      <c r="L12" s="40" t="s">
        <v>129</v>
      </c>
      <c r="M12" s="40" t="s">
        <v>130</v>
      </c>
      <c r="N12" s="40" t="s">
        <v>131</v>
      </c>
      <c r="O12" s="109" t="s">
        <v>191</v>
      </c>
      <c r="P12" s="108" t="s">
        <v>197</v>
      </c>
      <c r="Q12" s="34"/>
    </row>
    <row r="13" spans="1:17" ht="12.75">
      <c r="A13" s="41" t="s">
        <v>173</v>
      </c>
      <c r="B13" s="44">
        <v>172</v>
      </c>
      <c r="C13" s="44">
        <v>241</v>
      </c>
      <c r="D13" s="44">
        <v>317</v>
      </c>
      <c r="E13" s="44">
        <v>432</v>
      </c>
      <c r="F13" s="44">
        <v>518</v>
      </c>
      <c r="G13" s="44">
        <v>576</v>
      </c>
      <c r="H13" s="44">
        <v>633</v>
      </c>
      <c r="I13" s="44">
        <v>720</v>
      </c>
      <c r="J13" s="44">
        <f>((I13-H13)/2)+I13</f>
        <v>763.5</v>
      </c>
      <c r="K13" s="59">
        <f>((E13-D13)/2)+D13</f>
        <v>374.5</v>
      </c>
      <c r="L13" s="59">
        <f>((F13-E13)/2)+E13</f>
        <v>475</v>
      </c>
      <c r="M13" s="59">
        <f>((H13-G13)/2)+G13</f>
        <v>604.5</v>
      </c>
      <c r="N13" s="59">
        <f>J13</f>
        <v>763.5</v>
      </c>
      <c r="O13" s="91">
        <v>168</v>
      </c>
      <c r="P13" s="92">
        <v>280</v>
      </c>
      <c r="Q13" s="6"/>
    </row>
    <row r="14" spans="1:17" ht="13.5" thickBot="1">
      <c r="A14" s="42" t="s">
        <v>174</v>
      </c>
      <c r="B14" s="45">
        <v>200</v>
      </c>
      <c r="C14" s="45">
        <v>280</v>
      </c>
      <c r="D14" s="45">
        <v>367</v>
      </c>
      <c r="E14" s="45">
        <v>501</v>
      </c>
      <c r="F14" s="45">
        <v>601</v>
      </c>
      <c r="G14" s="45">
        <v>668</v>
      </c>
      <c r="H14" s="45">
        <v>735</v>
      </c>
      <c r="I14" s="45">
        <v>835</v>
      </c>
      <c r="J14" s="45">
        <f>((I14-H14)/2)+I14</f>
        <v>885</v>
      </c>
      <c r="K14" s="103">
        <f>((E14-D14)/2)+D14</f>
        <v>434</v>
      </c>
      <c r="L14" s="103">
        <f>((F14-E14)/2)+E14</f>
        <v>551</v>
      </c>
      <c r="M14" s="103">
        <f>((H14-G14)/2)+G14</f>
        <v>701.5</v>
      </c>
      <c r="N14" s="103">
        <f>J14</f>
        <v>885</v>
      </c>
      <c r="O14" s="95">
        <v>195</v>
      </c>
      <c r="P14" s="96">
        <v>408</v>
      </c>
      <c r="Q14" s="6"/>
    </row>
    <row r="15" spans="1:17" ht="12.75">
      <c r="A15" s="6"/>
      <c r="B15" s="63"/>
      <c r="C15" s="63"/>
      <c r="D15" s="63"/>
      <c r="E15" s="63"/>
      <c r="F15" s="63"/>
      <c r="G15" s="63"/>
      <c r="H15" s="63"/>
      <c r="I15" s="63"/>
      <c r="J15" s="63"/>
      <c r="K15" s="65"/>
      <c r="L15" s="65"/>
      <c r="M15" s="65"/>
      <c r="N15" s="65"/>
      <c r="O15" s="75"/>
      <c r="P15" s="75"/>
      <c r="Q15" s="6"/>
    </row>
    <row r="16" spans="11:17" ht="13.5" thickBot="1">
      <c r="K16" s="37"/>
      <c r="L16" s="37"/>
      <c r="M16" s="37"/>
      <c r="N16" s="37"/>
      <c r="O16" s="74"/>
      <c r="P16" s="74"/>
      <c r="Q16" s="6"/>
    </row>
    <row r="17" spans="1:17" ht="13.5" thickBot="1">
      <c r="A17" s="119" t="s">
        <v>178</v>
      </c>
      <c r="K17" s="37"/>
      <c r="L17" s="37"/>
      <c r="M17" s="37"/>
      <c r="N17" s="37"/>
      <c r="O17" s="74"/>
      <c r="P17" s="74"/>
      <c r="Q17" s="6"/>
    </row>
    <row r="18" spans="1:17" ht="12.75" customHeight="1">
      <c r="A18" s="56" t="s">
        <v>172</v>
      </c>
      <c r="B18" s="57" t="s">
        <v>10</v>
      </c>
      <c r="C18" s="57" t="s">
        <v>2</v>
      </c>
      <c r="D18" s="57" t="s">
        <v>3</v>
      </c>
      <c r="E18" s="57" t="s">
        <v>4</v>
      </c>
      <c r="F18" s="57" t="s">
        <v>5</v>
      </c>
      <c r="G18" s="57" t="s">
        <v>6</v>
      </c>
      <c r="H18" s="57" t="s">
        <v>7</v>
      </c>
      <c r="I18" s="57" t="s">
        <v>8</v>
      </c>
      <c r="J18" s="57" t="s">
        <v>9</v>
      </c>
      <c r="K18" s="40" t="s">
        <v>190</v>
      </c>
      <c r="L18" s="40" t="s">
        <v>129</v>
      </c>
      <c r="M18" s="40" t="s">
        <v>130</v>
      </c>
      <c r="N18" s="40" t="s">
        <v>131</v>
      </c>
      <c r="O18" s="109" t="s">
        <v>191</v>
      </c>
      <c r="P18" s="108" t="s">
        <v>197</v>
      </c>
      <c r="Q18" s="34"/>
    </row>
    <row r="19" spans="1:17" ht="12.75">
      <c r="A19" s="41" t="s">
        <v>227</v>
      </c>
      <c r="B19" s="44">
        <v>132</v>
      </c>
      <c r="C19" s="44">
        <v>185</v>
      </c>
      <c r="D19" s="44">
        <v>243</v>
      </c>
      <c r="E19" s="44">
        <v>331</v>
      </c>
      <c r="F19" s="44">
        <v>398</v>
      </c>
      <c r="G19" s="44">
        <v>442</v>
      </c>
      <c r="H19" s="44">
        <v>486</v>
      </c>
      <c r="I19" s="44">
        <v>552</v>
      </c>
      <c r="J19" s="44">
        <f>((I19-H19)/2)+I19</f>
        <v>585</v>
      </c>
      <c r="K19" s="64">
        <f>E19</f>
        <v>331</v>
      </c>
      <c r="L19" s="64">
        <f>F19</f>
        <v>398</v>
      </c>
      <c r="M19" s="64">
        <f>H19</f>
        <v>486</v>
      </c>
      <c r="N19" s="64">
        <f>J19</f>
        <v>585</v>
      </c>
      <c r="O19" s="93">
        <v>161</v>
      </c>
      <c r="P19" s="94">
        <v>227</v>
      </c>
      <c r="Q19" s="6"/>
    </row>
    <row r="20" spans="1:17" ht="12.75">
      <c r="A20" s="41" t="s">
        <v>228</v>
      </c>
      <c r="B20" s="44">
        <v>224</v>
      </c>
      <c r="C20" s="44">
        <v>314</v>
      </c>
      <c r="D20" s="44">
        <v>411</v>
      </c>
      <c r="E20" s="44">
        <v>561</v>
      </c>
      <c r="F20" s="44">
        <v>673</v>
      </c>
      <c r="G20" s="44">
        <v>748</v>
      </c>
      <c r="H20" s="44">
        <v>823</v>
      </c>
      <c r="I20" s="44">
        <v>935</v>
      </c>
      <c r="J20" s="44">
        <f>((I20-H20)/2)+I20</f>
        <v>991</v>
      </c>
      <c r="K20" s="64">
        <f>E20</f>
        <v>561</v>
      </c>
      <c r="L20" s="64">
        <f>F20</f>
        <v>673</v>
      </c>
      <c r="M20" s="64">
        <f>H20</f>
        <v>823</v>
      </c>
      <c r="N20" s="64">
        <f>J20</f>
        <v>991</v>
      </c>
      <c r="O20" s="93">
        <v>200</v>
      </c>
      <c r="P20" s="94">
        <v>267</v>
      </c>
      <c r="Q20" s="6"/>
    </row>
    <row r="21" spans="1:17" ht="12.75">
      <c r="A21" s="41" t="s">
        <v>221</v>
      </c>
      <c r="B21" s="44">
        <v>147</v>
      </c>
      <c r="C21" s="44">
        <v>206</v>
      </c>
      <c r="D21" s="44">
        <v>271</v>
      </c>
      <c r="E21" s="44">
        <v>369</v>
      </c>
      <c r="F21" s="44">
        <v>443</v>
      </c>
      <c r="G21" s="44">
        <v>497</v>
      </c>
      <c r="H21" s="44">
        <v>542</v>
      </c>
      <c r="I21" s="44">
        <v>616</v>
      </c>
      <c r="J21" s="44">
        <f>((I21-H21)/2)+I21</f>
        <v>653</v>
      </c>
      <c r="K21" s="59">
        <f>((E21-D21)/2)+D21</f>
        <v>320</v>
      </c>
      <c r="L21" s="59">
        <f>((F21-E21)/2)+E21</f>
        <v>406</v>
      </c>
      <c r="M21" s="59">
        <f>((H21-G21)/2)+G21</f>
        <v>519.5</v>
      </c>
      <c r="N21" s="59">
        <f>J21</f>
        <v>653</v>
      </c>
      <c r="O21" s="93">
        <v>143</v>
      </c>
      <c r="P21" s="94">
        <v>200</v>
      </c>
      <c r="Q21" s="6"/>
    </row>
    <row r="22" spans="1:17" ht="13.5" thickBot="1">
      <c r="A22" s="42" t="s">
        <v>222</v>
      </c>
      <c r="B22" s="45">
        <v>213</v>
      </c>
      <c r="C22" s="45">
        <v>299</v>
      </c>
      <c r="D22" s="45">
        <v>391</v>
      </c>
      <c r="E22" s="45">
        <v>534</v>
      </c>
      <c r="F22" s="45">
        <v>640</v>
      </c>
      <c r="G22" s="45">
        <v>712</v>
      </c>
      <c r="H22" s="45">
        <v>783</v>
      </c>
      <c r="I22" s="45">
        <v>889</v>
      </c>
      <c r="J22" s="45">
        <f>((I22-H22)/2)+I22</f>
        <v>942</v>
      </c>
      <c r="K22" s="103">
        <f>((E22-D22)/2)+D22</f>
        <v>462.5</v>
      </c>
      <c r="L22" s="103">
        <f>((F22-E22)/2)+E22</f>
        <v>587</v>
      </c>
      <c r="M22" s="103">
        <f>((H22-G22)/2)+G22</f>
        <v>747.5</v>
      </c>
      <c r="N22" s="103">
        <f>J22</f>
        <v>942</v>
      </c>
      <c r="O22" s="95">
        <v>204</v>
      </c>
      <c r="P22" s="96">
        <v>307</v>
      </c>
      <c r="Q22" s="6"/>
    </row>
    <row r="23" spans="1:17" ht="12.75">
      <c r="A23" s="6"/>
      <c r="K23" s="37"/>
      <c r="L23" s="37"/>
      <c r="M23" s="37"/>
      <c r="N23" s="37"/>
      <c r="O23" s="74"/>
      <c r="P23" s="74"/>
      <c r="Q23" s="6"/>
    </row>
    <row r="24" spans="11:17" ht="13.5" thickBot="1">
      <c r="K24" s="37"/>
      <c r="L24" s="37"/>
      <c r="M24" s="37"/>
      <c r="N24" s="37"/>
      <c r="O24" s="74"/>
      <c r="P24" s="74"/>
      <c r="Q24" s="6"/>
    </row>
    <row r="25" spans="1:17" ht="13.5" thickBot="1">
      <c r="A25" s="119" t="s">
        <v>208</v>
      </c>
      <c r="K25" s="37"/>
      <c r="L25" s="37"/>
      <c r="M25" s="37"/>
      <c r="N25" s="37"/>
      <c r="O25" s="74"/>
      <c r="P25" s="74"/>
      <c r="Q25" s="6"/>
    </row>
    <row r="26" spans="1:17" ht="12.75" customHeight="1">
      <c r="A26" s="56" t="s">
        <v>172</v>
      </c>
      <c r="B26" s="78" t="s">
        <v>10</v>
      </c>
      <c r="C26" s="78" t="s">
        <v>2</v>
      </c>
      <c r="D26" s="57" t="s">
        <v>3</v>
      </c>
      <c r="E26" s="57" t="s">
        <v>4</v>
      </c>
      <c r="F26" s="57" t="s">
        <v>5</v>
      </c>
      <c r="G26" s="57" t="s">
        <v>6</v>
      </c>
      <c r="H26" s="57" t="s">
        <v>7</v>
      </c>
      <c r="I26" s="57" t="s">
        <v>8</v>
      </c>
      <c r="J26" s="57" t="s">
        <v>9</v>
      </c>
      <c r="K26" s="40" t="s">
        <v>190</v>
      </c>
      <c r="L26" s="40" t="s">
        <v>129</v>
      </c>
      <c r="M26" s="40" t="s">
        <v>130</v>
      </c>
      <c r="N26" s="40" t="s">
        <v>131</v>
      </c>
      <c r="O26" s="109" t="s">
        <v>191</v>
      </c>
      <c r="P26" s="108" t="s">
        <v>197</v>
      </c>
      <c r="Q26" s="34"/>
    </row>
    <row r="27" spans="1:17" ht="12.75">
      <c r="A27" s="41" t="s">
        <v>179</v>
      </c>
      <c r="B27" s="79"/>
      <c r="C27" s="79"/>
      <c r="D27" s="44">
        <v>0.77</v>
      </c>
      <c r="E27" s="44">
        <v>0.88</v>
      </c>
      <c r="F27" s="44">
        <v>1</v>
      </c>
      <c r="G27" s="44">
        <v>1.07</v>
      </c>
      <c r="H27" s="44">
        <v>1.25</v>
      </c>
      <c r="I27" s="44">
        <v>1.35</v>
      </c>
      <c r="J27" s="44">
        <v>1.5</v>
      </c>
      <c r="K27" s="59">
        <f>((E27-D27)/2)+D27</f>
        <v>0.825</v>
      </c>
      <c r="L27" s="59">
        <f>((F27-E27)/2)+E27</f>
        <v>0.94</v>
      </c>
      <c r="M27" s="59">
        <f>((H27-G27)/2)+G27</f>
        <v>1.1600000000000001</v>
      </c>
      <c r="N27" s="59">
        <f>J27</f>
        <v>1.5</v>
      </c>
      <c r="O27" s="93">
        <v>0.74</v>
      </c>
      <c r="P27" s="94">
        <v>1.1</v>
      </c>
      <c r="Q27" s="6"/>
    </row>
    <row r="28" spans="1:17" ht="13.5" thickBot="1">
      <c r="A28" s="42" t="s">
        <v>180</v>
      </c>
      <c r="B28" s="80"/>
      <c r="C28" s="80"/>
      <c r="D28" s="45">
        <v>1.05</v>
      </c>
      <c r="E28" s="45">
        <v>1.22</v>
      </c>
      <c r="F28" s="45">
        <v>1.4</v>
      </c>
      <c r="G28" s="45">
        <v>1.53</v>
      </c>
      <c r="H28" s="45">
        <v>1.78</v>
      </c>
      <c r="I28" s="45">
        <v>1.9</v>
      </c>
      <c r="J28" s="45">
        <v>2.1</v>
      </c>
      <c r="K28" s="103">
        <f>((E28-D28)/2)+D28</f>
        <v>1.135</v>
      </c>
      <c r="L28" s="103">
        <f>((F28-E28)/2)+E28</f>
        <v>1.31</v>
      </c>
      <c r="M28" s="103">
        <f>((H28-G28)/2)+G28</f>
        <v>1.655</v>
      </c>
      <c r="N28" s="103">
        <f>J28</f>
        <v>2.1</v>
      </c>
      <c r="O28" s="95">
        <v>0.9</v>
      </c>
      <c r="P28" s="96">
        <v>1.4</v>
      </c>
      <c r="Q28" s="6"/>
    </row>
    <row r="29" spans="11:17" ht="12.75">
      <c r="K29" s="37"/>
      <c r="L29" s="37"/>
      <c r="M29" s="37"/>
      <c r="N29" s="37"/>
      <c r="O29" s="74"/>
      <c r="P29" s="74"/>
      <c r="Q29" s="6"/>
    </row>
    <row r="30" spans="11:17" ht="13.5" thickBot="1">
      <c r="K30" s="37"/>
      <c r="L30" s="37"/>
      <c r="M30" s="37"/>
      <c r="N30" s="37"/>
      <c r="O30" s="74"/>
      <c r="P30" s="74"/>
      <c r="Q30" s="6"/>
    </row>
    <row r="31" spans="1:17" ht="13.5" thickBot="1">
      <c r="A31" s="119" t="s">
        <v>181</v>
      </c>
      <c r="K31" s="37"/>
      <c r="L31" s="37"/>
      <c r="M31" s="37"/>
      <c r="N31" s="37"/>
      <c r="O31" s="74"/>
      <c r="P31" s="74"/>
      <c r="Q31" s="6"/>
    </row>
    <row r="32" spans="1:18" ht="12.75">
      <c r="A32" s="56" t="s">
        <v>182</v>
      </c>
      <c r="B32" s="57"/>
      <c r="C32" s="57"/>
      <c r="D32" s="57"/>
      <c r="E32" s="57"/>
      <c r="F32" s="57"/>
      <c r="G32" s="57"/>
      <c r="H32" s="57"/>
      <c r="I32" s="57" t="s">
        <v>11</v>
      </c>
      <c r="J32" s="57" t="s">
        <v>12</v>
      </c>
      <c r="K32" s="58" t="s">
        <v>192</v>
      </c>
      <c r="L32" s="111" t="s">
        <v>193</v>
      </c>
      <c r="M32" s="111" t="s">
        <v>194</v>
      </c>
      <c r="N32" s="110" t="s">
        <v>195</v>
      </c>
      <c r="P32" s="34"/>
      <c r="Q32" s="34"/>
      <c r="R32" s="20"/>
    </row>
    <row r="33" spans="1:18" ht="12.75">
      <c r="A33" s="41" t="s">
        <v>183</v>
      </c>
      <c r="B33" s="39"/>
      <c r="C33" s="39"/>
      <c r="D33" s="39"/>
      <c r="E33" s="39"/>
      <c r="F33" s="39"/>
      <c r="G33" s="39"/>
      <c r="H33" s="39"/>
      <c r="I33" s="39">
        <v>100</v>
      </c>
      <c r="J33" s="39">
        <v>0</v>
      </c>
      <c r="K33" s="39">
        <v>7</v>
      </c>
      <c r="L33" s="97">
        <v>50</v>
      </c>
      <c r="M33" s="97">
        <v>0</v>
      </c>
      <c r="N33" s="98">
        <v>3</v>
      </c>
      <c r="P33" s="83"/>
      <c r="Q33" s="84"/>
      <c r="R33" s="3"/>
    </row>
    <row r="34" spans="1:18" ht="12.75">
      <c r="A34" s="41" t="s">
        <v>184</v>
      </c>
      <c r="B34" s="39"/>
      <c r="C34" s="39"/>
      <c r="D34" s="39"/>
      <c r="E34" s="39"/>
      <c r="F34" s="39"/>
      <c r="G34" s="39"/>
      <c r="H34" s="39"/>
      <c r="I34" s="39">
        <v>130</v>
      </c>
      <c r="J34" s="39">
        <v>0</v>
      </c>
      <c r="K34" s="39">
        <v>7</v>
      </c>
      <c r="L34" s="97">
        <v>100</v>
      </c>
      <c r="M34" s="97">
        <v>0</v>
      </c>
      <c r="N34" s="98">
        <v>1</v>
      </c>
      <c r="P34" s="83"/>
      <c r="Q34" s="84"/>
      <c r="R34" s="3"/>
    </row>
    <row r="35" spans="1:18" ht="12.75">
      <c r="A35" s="53" t="s">
        <v>185</v>
      </c>
      <c r="B35" s="51"/>
      <c r="C35" s="51"/>
      <c r="D35" s="51"/>
      <c r="E35" s="51"/>
      <c r="F35" s="51"/>
      <c r="G35" s="51"/>
      <c r="H35" s="51"/>
      <c r="I35" s="50">
        <v>200</v>
      </c>
      <c r="J35" s="50">
        <v>0</v>
      </c>
      <c r="K35" s="39">
        <v>4</v>
      </c>
      <c r="L35" s="97">
        <v>100</v>
      </c>
      <c r="M35" s="97">
        <v>0</v>
      </c>
      <c r="N35" s="98">
        <v>2</v>
      </c>
      <c r="O35" s="76"/>
      <c r="P35" s="74"/>
      <c r="Q35" s="84"/>
      <c r="R35" s="63"/>
    </row>
    <row r="36" spans="1:18" ht="12.75">
      <c r="A36" s="54" t="s">
        <v>186</v>
      </c>
      <c r="B36" s="39"/>
      <c r="C36" s="39"/>
      <c r="D36" s="39"/>
      <c r="E36" s="39"/>
      <c r="F36" s="39"/>
      <c r="G36" s="39"/>
      <c r="H36" s="39"/>
      <c r="I36" s="39">
        <v>400</v>
      </c>
      <c r="J36" s="39">
        <v>0</v>
      </c>
      <c r="K36" s="52">
        <v>7</v>
      </c>
      <c r="L36" s="99">
        <v>200</v>
      </c>
      <c r="M36" s="99">
        <v>0</v>
      </c>
      <c r="N36" s="100">
        <v>3</v>
      </c>
      <c r="O36" s="77"/>
      <c r="P36" s="81"/>
      <c r="Q36" s="85"/>
      <c r="R36" s="63"/>
    </row>
    <row r="37" spans="1:18" ht="12.75">
      <c r="A37" s="54" t="s">
        <v>187</v>
      </c>
      <c r="B37" s="39"/>
      <c r="C37" s="39"/>
      <c r="D37" s="39"/>
      <c r="E37" s="39"/>
      <c r="F37" s="39"/>
      <c r="G37" s="39"/>
      <c r="H37" s="39"/>
      <c r="I37" s="39">
        <v>50</v>
      </c>
      <c r="J37" s="39">
        <v>0</v>
      </c>
      <c r="K37" s="39">
        <v>5</v>
      </c>
      <c r="L37" s="97">
        <v>40</v>
      </c>
      <c r="M37" s="97">
        <v>0</v>
      </c>
      <c r="N37" s="98">
        <v>1</v>
      </c>
      <c r="O37" s="76"/>
      <c r="P37" s="74"/>
      <c r="Q37" s="84"/>
      <c r="R37" s="63"/>
    </row>
    <row r="38" spans="1:18" ht="13.5" thickBot="1">
      <c r="A38" s="55" t="s">
        <v>188</v>
      </c>
      <c r="B38" s="43"/>
      <c r="C38" s="43"/>
      <c r="D38" s="43"/>
      <c r="E38" s="43"/>
      <c r="F38" s="43"/>
      <c r="G38" s="43"/>
      <c r="H38" s="43"/>
      <c r="I38" s="43">
        <v>80</v>
      </c>
      <c r="J38" s="43">
        <v>0</v>
      </c>
      <c r="K38" s="43">
        <v>5</v>
      </c>
      <c r="L38" s="101">
        <v>70</v>
      </c>
      <c r="M38" s="101">
        <v>0</v>
      </c>
      <c r="N38" s="102">
        <v>2.4</v>
      </c>
      <c r="O38" s="76"/>
      <c r="P38" s="74"/>
      <c r="Q38" s="84"/>
      <c r="R38" s="63"/>
    </row>
    <row r="39" spans="1:18" ht="12.75">
      <c r="A39" s="14"/>
      <c r="K39" s="14"/>
      <c r="L39" s="29"/>
      <c r="M39" s="29"/>
      <c r="N39" s="29"/>
      <c r="O39" s="76"/>
      <c r="P39" s="76"/>
      <c r="Q39" s="14"/>
      <c r="R39" s="14"/>
    </row>
    <row r="40" spans="1:18" ht="13.5" thickBot="1">
      <c r="A40" s="14"/>
      <c r="K40" s="14"/>
      <c r="L40" s="29"/>
      <c r="M40" s="29"/>
      <c r="N40" s="29"/>
      <c r="O40" s="76"/>
      <c r="P40" s="76"/>
      <c r="Q40" s="14"/>
      <c r="R40" s="14"/>
    </row>
    <row r="41" spans="1:18" ht="13.5" thickBot="1">
      <c r="A41" s="120" t="s">
        <v>189</v>
      </c>
      <c r="K41" s="14"/>
      <c r="L41" s="29"/>
      <c r="M41" s="29"/>
      <c r="N41" s="29"/>
      <c r="O41" s="76"/>
      <c r="P41" s="76"/>
      <c r="Q41" s="14"/>
      <c r="R41" s="14"/>
    </row>
    <row r="42" spans="1:18" ht="12.75" customHeight="1">
      <c r="A42" s="56" t="s">
        <v>172</v>
      </c>
      <c r="B42" s="78" t="s">
        <v>10</v>
      </c>
      <c r="C42" s="78" t="s">
        <v>2</v>
      </c>
      <c r="D42" s="57" t="s">
        <v>3</v>
      </c>
      <c r="E42" s="57" t="s">
        <v>4</v>
      </c>
      <c r="F42" s="57" t="s">
        <v>5</v>
      </c>
      <c r="G42" s="57" t="s">
        <v>6</v>
      </c>
      <c r="H42" s="57" t="s">
        <v>7</v>
      </c>
      <c r="I42" s="57" t="s">
        <v>8</v>
      </c>
      <c r="J42" s="57" t="s">
        <v>9</v>
      </c>
      <c r="K42" s="40" t="s">
        <v>190</v>
      </c>
      <c r="L42" s="40" t="s">
        <v>129</v>
      </c>
      <c r="M42" s="40" t="s">
        <v>130</v>
      </c>
      <c r="N42" s="40" t="s">
        <v>131</v>
      </c>
      <c r="O42" s="109" t="s">
        <v>191</v>
      </c>
      <c r="P42" s="108" t="s">
        <v>197</v>
      </c>
      <c r="Q42" s="34"/>
      <c r="R42" s="14"/>
    </row>
    <row r="43" spans="1:18" ht="12.75">
      <c r="A43" s="53" t="s">
        <v>154</v>
      </c>
      <c r="B43" s="79"/>
      <c r="C43" s="79"/>
      <c r="D43" s="44">
        <f>D44*0.6</f>
        <v>0.558</v>
      </c>
      <c r="E43" s="44">
        <f aca="true" t="shared" si="1" ref="E43:J43">E44*0.6</f>
        <v>0.6779999999999999</v>
      </c>
      <c r="F43" s="44">
        <f t="shared" si="1"/>
        <v>0.714</v>
      </c>
      <c r="G43" s="44">
        <f t="shared" si="1"/>
        <v>0.756</v>
      </c>
      <c r="H43" s="44">
        <f t="shared" si="1"/>
        <v>0.78</v>
      </c>
      <c r="I43" s="44">
        <f t="shared" si="1"/>
        <v>0.84</v>
      </c>
      <c r="J43" s="44">
        <f t="shared" si="1"/>
        <v>0.8999999999999999</v>
      </c>
      <c r="K43" s="59">
        <f>((E43-D43)/2)+D43</f>
        <v>0.618</v>
      </c>
      <c r="L43" s="59">
        <f>((F43-E43)/2)+E43</f>
        <v>0.696</v>
      </c>
      <c r="M43" s="59">
        <f>((H43-G43)/2)+G43</f>
        <v>0.768</v>
      </c>
      <c r="N43" s="59">
        <f>J43</f>
        <v>0.8999999999999999</v>
      </c>
      <c r="O43" s="121">
        <f>O44*0.6</f>
        <v>0.51</v>
      </c>
      <c r="P43" s="94">
        <f>P44*0.6</f>
        <v>0.6</v>
      </c>
      <c r="Q43" s="14"/>
      <c r="R43" s="14"/>
    </row>
    <row r="44" spans="1:18" ht="12.75">
      <c r="A44" s="53" t="s">
        <v>155</v>
      </c>
      <c r="B44" s="79"/>
      <c r="C44" s="79"/>
      <c r="D44" s="44">
        <v>0.93</v>
      </c>
      <c r="E44" s="44">
        <v>1.13</v>
      </c>
      <c r="F44" s="44">
        <v>1.19</v>
      </c>
      <c r="G44" s="44">
        <v>1.26</v>
      </c>
      <c r="H44" s="44">
        <v>1.3</v>
      </c>
      <c r="I44" s="44">
        <v>1.4</v>
      </c>
      <c r="J44" s="44">
        <v>1.5</v>
      </c>
      <c r="K44" s="59">
        <f aca="true" t="shared" si="2" ref="K44:L49">((E44-D44)/2)+D44</f>
        <v>1.03</v>
      </c>
      <c r="L44" s="59">
        <f t="shared" si="2"/>
        <v>1.16</v>
      </c>
      <c r="M44" s="59">
        <f aca="true" t="shared" si="3" ref="M44:M49">((H44-G44)/2)+G44</f>
        <v>1.28</v>
      </c>
      <c r="N44" s="59">
        <f aca="true" t="shared" si="4" ref="N44:N49">J44</f>
        <v>1.5</v>
      </c>
      <c r="O44" s="121">
        <v>0.85</v>
      </c>
      <c r="P44" s="94">
        <v>1</v>
      </c>
      <c r="Q44" s="14"/>
      <c r="R44" s="14"/>
    </row>
    <row r="45" spans="1:18" ht="12.75">
      <c r="A45" s="53" t="s">
        <v>156</v>
      </c>
      <c r="B45" s="79"/>
      <c r="C45" s="79"/>
      <c r="D45" s="44">
        <f aca="true" t="shared" si="5" ref="D45:J45">D44*1.5</f>
        <v>1.395</v>
      </c>
      <c r="E45" s="44">
        <f t="shared" si="5"/>
        <v>1.6949999999999998</v>
      </c>
      <c r="F45" s="44">
        <f t="shared" si="5"/>
        <v>1.785</v>
      </c>
      <c r="G45" s="44">
        <f t="shared" si="5"/>
        <v>1.8900000000000001</v>
      </c>
      <c r="H45" s="44">
        <f t="shared" si="5"/>
        <v>1.9500000000000002</v>
      </c>
      <c r="I45" s="44">
        <f t="shared" si="5"/>
        <v>2.0999999999999996</v>
      </c>
      <c r="J45" s="44">
        <f t="shared" si="5"/>
        <v>2.25</v>
      </c>
      <c r="K45" s="59">
        <f t="shared" si="2"/>
        <v>1.545</v>
      </c>
      <c r="L45" s="59">
        <f t="shared" si="2"/>
        <v>1.7399999999999998</v>
      </c>
      <c r="M45" s="59">
        <f t="shared" si="3"/>
        <v>1.9200000000000002</v>
      </c>
      <c r="N45" s="59">
        <f t="shared" si="4"/>
        <v>2.25</v>
      </c>
      <c r="O45" s="121">
        <f>O44*1.5</f>
        <v>1.275</v>
      </c>
      <c r="P45" s="94">
        <f>P44*1.5</f>
        <v>1.5</v>
      </c>
      <c r="Q45" s="14"/>
      <c r="R45" s="14"/>
    </row>
    <row r="46" spans="1:18" ht="12.75">
      <c r="A46" s="53" t="s">
        <v>210</v>
      </c>
      <c r="B46" s="79"/>
      <c r="C46" s="79"/>
      <c r="D46" s="44">
        <f aca="true" t="shared" si="6" ref="D46:J46">D47*0.6</f>
        <v>0.40800000000000003</v>
      </c>
      <c r="E46" s="44">
        <f t="shared" si="6"/>
        <v>0.486</v>
      </c>
      <c r="F46" s="44">
        <f t="shared" si="6"/>
        <v>0.558</v>
      </c>
      <c r="G46" s="44">
        <f t="shared" si="6"/>
        <v>0.63</v>
      </c>
      <c r="H46" s="44">
        <f t="shared" si="6"/>
        <v>0.702</v>
      </c>
      <c r="I46" s="44">
        <f t="shared" si="6"/>
        <v>0.774</v>
      </c>
      <c r="J46" s="44">
        <f t="shared" si="6"/>
        <v>0.84</v>
      </c>
      <c r="K46" s="59">
        <f t="shared" si="2"/>
        <v>0.447</v>
      </c>
      <c r="L46" s="59">
        <f t="shared" si="2"/>
        <v>0.522</v>
      </c>
      <c r="M46" s="59">
        <f t="shared" si="3"/>
        <v>0.6659999999999999</v>
      </c>
      <c r="N46" s="59">
        <f t="shared" si="4"/>
        <v>0.84</v>
      </c>
      <c r="O46" s="122">
        <f>O47*0.6</f>
        <v>0.366</v>
      </c>
      <c r="P46" s="92">
        <f>P47*0.6</f>
        <v>0.6</v>
      </c>
      <c r="Q46" s="14"/>
      <c r="R46" s="14"/>
    </row>
    <row r="47" spans="1:18" ht="12.75">
      <c r="A47" s="53" t="s">
        <v>211</v>
      </c>
      <c r="B47" s="79"/>
      <c r="C47" s="79"/>
      <c r="D47" s="44">
        <v>0.68</v>
      </c>
      <c r="E47" s="44">
        <v>0.81</v>
      </c>
      <c r="F47" s="44">
        <v>0.93</v>
      </c>
      <c r="G47" s="44">
        <v>1.05</v>
      </c>
      <c r="H47" s="44">
        <v>1.17</v>
      </c>
      <c r="I47" s="44">
        <v>1.29</v>
      </c>
      <c r="J47" s="44">
        <v>1.4</v>
      </c>
      <c r="K47" s="59">
        <f t="shared" si="2"/>
        <v>0.7450000000000001</v>
      </c>
      <c r="L47" s="59">
        <f t="shared" si="2"/>
        <v>0.8700000000000001</v>
      </c>
      <c r="M47" s="59">
        <f t="shared" si="3"/>
        <v>1.1099999999999999</v>
      </c>
      <c r="N47" s="59">
        <f t="shared" si="4"/>
        <v>1.4</v>
      </c>
      <c r="O47" s="122">
        <v>0.61</v>
      </c>
      <c r="P47" s="92">
        <v>1</v>
      </c>
      <c r="Q47" s="14"/>
      <c r="R47" s="14"/>
    </row>
    <row r="48" spans="1:18" ht="12.75">
      <c r="A48" s="53" t="s">
        <v>212</v>
      </c>
      <c r="B48" s="79"/>
      <c r="C48" s="79"/>
      <c r="D48" s="44">
        <f aca="true" t="shared" si="7" ref="D48:J48">D47*1.5</f>
        <v>1.02</v>
      </c>
      <c r="E48" s="44">
        <f t="shared" si="7"/>
        <v>1.215</v>
      </c>
      <c r="F48" s="44">
        <f t="shared" si="7"/>
        <v>1.395</v>
      </c>
      <c r="G48" s="44">
        <f t="shared" si="7"/>
        <v>1.5750000000000002</v>
      </c>
      <c r="H48" s="44">
        <f t="shared" si="7"/>
        <v>1.755</v>
      </c>
      <c r="I48" s="44">
        <f t="shared" si="7"/>
        <v>1.935</v>
      </c>
      <c r="J48" s="44">
        <f t="shared" si="7"/>
        <v>2.0999999999999996</v>
      </c>
      <c r="K48" s="59">
        <f t="shared" si="2"/>
        <v>1.1175000000000002</v>
      </c>
      <c r="L48" s="59">
        <f t="shared" si="2"/>
        <v>1.3050000000000002</v>
      </c>
      <c r="M48" s="59">
        <f t="shared" si="3"/>
        <v>1.665</v>
      </c>
      <c r="N48" s="59">
        <f t="shared" si="4"/>
        <v>2.0999999999999996</v>
      </c>
      <c r="O48" s="122">
        <f>O47*1.5</f>
        <v>0.915</v>
      </c>
      <c r="P48" s="92">
        <f>P47*1.5</f>
        <v>1.5</v>
      </c>
      <c r="Q48" s="14"/>
      <c r="R48" s="14"/>
    </row>
    <row r="49" spans="1:18" ht="13.5" thickBot="1">
      <c r="A49" s="90" t="s">
        <v>100</v>
      </c>
      <c r="B49" s="80"/>
      <c r="C49" s="80"/>
      <c r="D49" s="45">
        <v>0.53</v>
      </c>
      <c r="E49" s="45">
        <v>0.61</v>
      </c>
      <c r="F49" s="45">
        <v>0.7</v>
      </c>
      <c r="G49" s="45">
        <v>0.79</v>
      </c>
      <c r="H49" s="45">
        <f>G49*1.1</f>
        <v>0.8690000000000001</v>
      </c>
      <c r="I49" s="45">
        <v>0.95</v>
      </c>
      <c r="J49" s="45">
        <v>1.03</v>
      </c>
      <c r="K49" s="103">
        <f t="shared" si="2"/>
        <v>0.5700000000000001</v>
      </c>
      <c r="L49" s="103">
        <f t="shared" si="2"/>
        <v>0.655</v>
      </c>
      <c r="M49" s="103">
        <f t="shared" si="3"/>
        <v>0.8295000000000001</v>
      </c>
      <c r="N49" s="103">
        <f t="shared" si="4"/>
        <v>1.03</v>
      </c>
      <c r="O49" s="123">
        <v>0.42</v>
      </c>
      <c r="P49" s="96">
        <v>0.82</v>
      </c>
      <c r="Q49" s="14"/>
      <c r="R49" s="14"/>
    </row>
    <row r="50" spans="1:18" ht="12.75">
      <c r="A50" s="14"/>
      <c r="K50" s="37"/>
      <c r="L50" s="37"/>
      <c r="M50" s="37"/>
      <c r="N50" s="37"/>
      <c r="O50" s="74"/>
      <c r="P50" s="74"/>
      <c r="Q50" s="14"/>
      <c r="R50" s="14"/>
    </row>
    <row r="51" spans="1:18" ht="13.5" thickBot="1">
      <c r="A51" s="14"/>
      <c r="K51" s="11"/>
      <c r="L51" s="11"/>
      <c r="M51" s="14"/>
      <c r="N51" s="14"/>
      <c r="O51" s="76"/>
      <c r="P51" s="76"/>
      <c r="Q51" s="14"/>
      <c r="R51" s="14"/>
    </row>
    <row r="52" spans="1:18" ht="13.5" thickBot="1">
      <c r="A52" s="120" t="s">
        <v>86</v>
      </c>
      <c r="K52" s="14"/>
      <c r="L52" s="14"/>
      <c r="M52" s="14"/>
      <c r="N52" s="14"/>
      <c r="O52" s="76"/>
      <c r="P52" s="76"/>
      <c r="Q52" s="14"/>
      <c r="R52" s="14"/>
    </row>
    <row r="53" spans="1:18" ht="12.75">
      <c r="A53" s="56" t="s">
        <v>182</v>
      </c>
      <c r="B53" s="57"/>
      <c r="C53" s="57"/>
      <c r="D53" s="57"/>
      <c r="E53" s="57"/>
      <c r="F53" s="57"/>
      <c r="G53" s="57"/>
      <c r="H53" s="57"/>
      <c r="I53" s="57" t="s">
        <v>11</v>
      </c>
      <c r="J53" s="57" t="s">
        <v>192</v>
      </c>
      <c r="K53" s="57" t="s">
        <v>12</v>
      </c>
      <c r="L53" s="111" t="s">
        <v>193</v>
      </c>
      <c r="M53" s="110" t="s">
        <v>195</v>
      </c>
      <c r="N53" s="110" t="s">
        <v>194</v>
      </c>
      <c r="O53" s="77"/>
      <c r="P53" s="34"/>
      <c r="Q53" s="34"/>
      <c r="R53" s="20"/>
    </row>
    <row r="54" spans="1:18" ht="12.75">
      <c r="A54" s="54" t="s">
        <v>169</v>
      </c>
      <c r="B54" s="39"/>
      <c r="C54" s="39"/>
      <c r="D54" s="39"/>
      <c r="E54" s="39"/>
      <c r="F54" s="39"/>
      <c r="G54" s="39"/>
      <c r="H54" s="39"/>
      <c r="I54" s="39">
        <v>50</v>
      </c>
      <c r="J54" s="39">
        <v>2</v>
      </c>
      <c r="K54" s="39">
        <v>0</v>
      </c>
      <c r="L54" s="106">
        <v>32</v>
      </c>
      <c r="M54" s="106">
        <v>1</v>
      </c>
      <c r="N54" s="107">
        <v>0</v>
      </c>
      <c r="P54" s="83"/>
      <c r="Q54" s="63"/>
      <c r="R54" s="3"/>
    </row>
    <row r="55" spans="1:18" ht="12.75">
      <c r="A55" s="54" t="s">
        <v>170</v>
      </c>
      <c r="B55" s="39"/>
      <c r="C55" s="39"/>
      <c r="D55" s="39"/>
      <c r="E55" s="39"/>
      <c r="F55" s="39"/>
      <c r="G55" s="39"/>
      <c r="H55" s="39"/>
      <c r="I55" s="39">
        <v>20</v>
      </c>
      <c r="J55" s="39">
        <v>5</v>
      </c>
      <c r="K55" s="39">
        <v>0</v>
      </c>
      <c r="L55" s="106">
        <v>12</v>
      </c>
      <c r="M55" s="106">
        <v>3</v>
      </c>
      <c r="N55" s="107">
        <v>0</v>
      </c>
      <c r="P55" s="83"/>
      <c r="Q55" s="63"/>
      <c r="R55" s="3"/>
    </row>
    <row r="56" spans="1:18" ht="12.75">
      <c r="A56" s="54" t="s">
        <v>111</v>
      </c>
      <c r="B56" s="39"/>
      <c r="C56" s="39"/>
      <c r="D56" s="39"/>
      <c r="E56" s="39"/>
      <c r="F56" s="39"/>
      <c r="G56" s="39"/>
      <c r="H56" s="39"/>
      <c r="I56" s="39">
        <v>20</v>
      </c>
      <c r="J56" s="39">
        <v>6</v>
      </c>
      <c r="K56" s="39">
        <v>0</v>
      </c>
      <c r="L56" s="106">
        <v>10</v>
      </c>
      <c r="M56" s="106">
        <v>1</v>
      </c>
      <c r="N56" s="107">
        <v>0</v>
      </c>
      <c r="P56" s="83"/>
      <c r="Q56" s="63"/>
      <c r="R56" s="3"/>
    </row>
    <row r="57" spans="1:18" ht="12.75">
      <c r="A57" s="54" t="s">
        <v>108</v>
      </c>
      <c r="B57" s="39"/>
      <c r="C57" s="39"/>
      <c r="D57" s="39"/>
      <c r="E57" s="39"/>
      <c r="F57" s="39"/>
      <c r="G57" s="39"/>
      <c r="H57" s="39"/>
      <c r="I57" s="39">
        <v>80</v>
      </c>
      <c r="J57" s="39">
        <v>20</v>
      </c>
      <c r="K57" s="39">
        <v>0</v>
      </c>
      <c r="L57" s="106">
        <v>13</v>
      </c>
      <c r="M57" s="106">
        <v>1</v>
      </c>
      <c r="N57" s="107">
        <v>0</v>
      </c>
      <c r="P57" s="83"/>
      <c r="Q57" s="63"/>
      <c r="R57" s="3"/>
    </row>
    <row r="58" spans="1:18" ht="12.75">
      <c r="A58" s="54" t="s">
        <v>112</v>
      </c>
      <c r="B58" s="39"/>
      <c r="C58" s="39"/>
      <c r="D58" s="39"/>
      <c r="E58" s="39"/>
      <c r="F58" s="39"/>
      <c r="G58" s="39"/>
      <c r="H58" s="39"/>
      <c r="I58" s="39">
        <v>420</v>
      </c>
      <c r="J58" s="39">
        <v>125</v>
      </c>
      <c r="K58" s="39">
        <v>0</v>
      </c>
      <c r="L58" s="106">
        <v>250</v>
      </c>
      <c r="M58" s="106">
        <v>2</v>
      </c>
      <c r="N58" s="107">
        <v>0</v>
      </c>
      <c r="P58" s="83"/>
      <c r="Q58" s="63"/>
      <c r="R58" s="3"/>
    </row>
    <row r="59" spans="1:18" ht="13.5" thickBot="1">
      <c r="A59" s="55" t="s">
        <v>113</v>
      </c>
      <c r="B59" s="43"/>
      <c r="C59" s="43"/>
      <c r="D59" s="43"/>
      <c r="E59" s="43"/>
      <c r="F59" s="43"/>
      <c r="G59" s="43"/>
      <c r="H59" s="43"/>
      <c r="I59" s="43">
        <v>1300</v>
      </c>
      <c r="J59" s="43">
        <v>400</v>
      </c>
      <c r="K59" s="43">
        <v>0</v>
      </c>
      <c r="L59" s="104">
        <v>830</v>
      </c>
      <c r="M59" s="104">
        <v>130</v>
      </c>
      <c r="N59" s="105">
        <v>0</v>
      </c>
      <c r="P59" s="83"/>
      <c r="Q59" s="63"/>
      <c r="R59" s="3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9" r:id="rId3"/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E.V.A.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Hauer</dc:creator>
  <cp:keywords/>
  <dc:description/>
  <cp:lastModifiedBy>Motiva</cp:lastModifiedBy>
  <cp:lastPrinted>2006-06-21T12:08:56Z</cp:lastPrinted>
  <dcterms:created xsi:type="dcterms:W3CDTF">2005-12-19T09:52:03Z</dcterms:created>
  <dcterms:modified xsi:type="dcterms:W3CDTF">2007-07-31T06:10:52Z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