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2390" windowHeight="9315" activeTab="0"/>
  </bookViews>
  <sheets>
    <sheet name="Opis" sheetId="1" r:id="rId1"/>
    <sheet name="Dane wsadowe" sheetId="2" r:id="rId2"/>
    <sheet name="Wyniki" sheetId="3" r:id="rId3"/>
    <sheet name="Obliczenia" sheetId="4" r:id="rId4"/>
    <sheet name="Dane referencyjne" sheetId="5" r:id="rId5"/>
    <sheet name="Struktura zużycia energii " sheetId="6" r:id="rId6"/>
  </sheets>
  <definedNames>
    <definedName name="_edn1" localSheetId="1">'Dane wsadowe'!$F$28</definedName>
    <definedName name="_ednref1" localSheetId="1">'Dane wsadowe'!$F$25</definedName>
  </definedNames>
  <calcPr fullCalcOnLoad="1"/>
</workbook>
</file>

<file path=xl/comments5.xml><?xml version="1.0" encoding="utf-8"?>
<comments xmlns="http://schemas.openxmlformats.org/spreadsheetml/2006/main">
  <authors>
    <author>MitarbeiterrIn</author>
  </authors>
  <commentList>
    <comment ref="Q4" authorId="0">
      <text>
        <r>
          <rPr>
            <b/>
            <sz val="8"/>
            <rFont val="Tahoma"/>
            <family val="0"/>
          </rPr>
          <t>Energyagency.at:
The data for the topproduct and for the average new one can differ from country to country and might therefore need to be adapted.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<sst xmlns="http://schemas.openxmlformats.org/spreadsheetml/2006/main" count="567" uniqueCount="209">
  <si>
    <t>◯</t>
  </si>
  <si>
    <t>A+, A++</t>
  </si>
  <si>
    <t>A+</t>
  </si>
  <si>
    <t>A</t>
  </si>
  <si>
    <t>B</t>
  </si>
  <si>
    <t>C</t>
  </si>
  <si>
    <t>D</t>
  </si>
  <si>
    <t>E</t>
  </si>
  <si>
    <t>F</t>
  </si>
  <si>
    <t>G</t>
  </si>
  <si>
    <t>A++</t>
  </si>
  <si>
    <t>Standby</t>
  </si>
  <si>
    <t>TV</t>
  </si>
  <si>
    <t>DropDown</t>
  </si>
  <si>
    <t>START</t>
  </si>
  <si>
    <t>~ 150 L</t>
  </si>
  <si>
    <t>~ 230 L</t>
  </si>
  <si>
    <t>~ 130 L</t>
  </si>
  <si>
    <t>~ 250 L</t>
  </si>
  <si>
    <t>~ 300 L</t>
  </si>
  <si>
    <t>~ 100 L</t>
  </si>
  <si>
    <t>~ 260 L</t>
  </si>
  <si>
    <t>~ 170 L</t>
  </si>
  <si>
    <t>~ 350 L</t>
  </si>
  <si>
    <t>CRT 4:3</t>
  </si>
  <si>
    <t>CRT 16:9</t>
  </si>
  <si>
    <t>above 110 cm</t>
  </si>
  <si>
    <t>~ 40cm</t>
  </si>
  <si>
    <t>~ 80cm</t>
  </si>
  <si>
    <t>48 cm</t>
  </si>
  <si>
    <t>38 cm</t>
  </si>
  <si>
    <t>Szybki kalkulator korzyści - Krótki opis</t>
  </si>
  <si>
    <t xml:space="preserve">Kalkulator oferuje następujące możliwości: </t>
  </si>
  <si>
    <t>.... Porównanie średniego produktu spośród najlepszych z produktem o znanym wieku lub znanej klasie energetycznej</t>
  </si>
  <si>
    <t>.... Porównanie średniego produktu spośród najlepszych z produktem standardowym (nieefektywnym energetycznie)</t>
  </si>
  <si>
    <r>
      <t xml:space="preserve">W celu dokonania pierwszego typu kalkulacji należy wybrać </t>
    </r>
    <r>
      <rPr>
        <b/>
        <sz val="10"/>
        <rFont val="Arial"/>
        <family val="2"/>
      </rPr>
      <t>wiek produktu lub jego klasę energetyczną</t>
    </r>
  </si>
  <si>
    <r>
      <t xml:space="preserve">W celu dokonania drugiego typu kalkulacji należy wybrać opcję </t>
    </r>
    <r>
      <rPr>
        <b/>
        <sz val="10"/>
        <rFont val="Arial"/>
        <family val="2"/>
      </rPr>
      <t>"Nowy zakup"</t>
    </r>
  </si>
  <si>
    <r>
      <t xml:space="preserve">Kalkulator może być używany w sposób modułowy, tzn. dla obliczania efektów w kilku lub jednej wybranej kategorii produktów. Wyniki zawsze są zestawiane w zakładce </t>
    </r>
    <r>
      <rPr>
        <b/>
        <sz val="10"/>
        <color indexed="10"/>
        <rFont val="Arial"/>
        <family val="2"/>
      </rPr>
      <t>"Tabela wyników"</t>
    </r>
  </si>
  <si>
    <r>
      <t>Zakładka</t>
    </r>
    <r>
      <rPr>
        <b/>
        <sz val="10"/>
        <color indexed="10"/>
        <rFont val="Arial"/>
        <family val="2"/>
      </rPr>
      <t xml:space="preserve"> "Obliczenia"</t>
    </r>
    <r>
      <rPr>
        <sz val="10"/>
        <rFont val="Arial"/>
        <family val="0"/>
      </rPr>
      <t xml:space="preserve"> pokazuje przeprowadzone kalkulacje. Zakładka </t>
    </r>
    <r>
      <rPr>
        <b/>
        <sz val="10"/>
        <color indexed="10"/>
        <rFont val="Arial"/>
        <family val="2"/>
      </rPr>
      <t>"Dane referencyjne"</t>
    </r>
    <r>
      <rPr>
        <sz val="10"/>
        <rFont val="Arial"/>
        <family val="0"/>
      </rPr>
      <t xml:space="preserve"> zawiera wszystkie dane wsadowe, na których oparte są obliczenia</t>
    </r>
  </si>
  <si>
    <t>Ile tygodni w ciągu roku mieszkanie, dom, itp. jest wykorzystywane?</t>
  </si>
  <si>
    <t>Jaka jest średnia cena energii elektrycznej (za 1kwh)?</t>
  </si>
  <si>
    <t>Tygodnie</t>
  </si>
  <si>
    <t>PLN</t>
  </si>
  <si>
    <t>Wstaw godziny</t>
  </si>
  <si>
    <t>Wstaw wartość</t>
  </si>
  <si>
    <t>Wybierz z menu</t>
  </si>
  <si>
    <t>Chłodzenie</t>
  </si>
  <si>
    <t>Chłodziarka  BEZ zamrażalnika</t>
  </si>
  <si>
    <t>Liczba szt.</t>
  </si>
  <si>
    <t>Klasa energetyczna / wiek</t>
  </si>
  <si>
    <t>WYBÓR OPCJI</t>
  </si>
  <si>
    <t>1.</t>
  </si>
  <si>
    <t>Znana klasa energetyczna (Produkty po 1995)</t>
  </si>
  <si>
    <t>2.</t>
  </si>
  <si>
    <t>Wiek produktu</t>
  </si>
  <si>
    <t>Nowy zakup</t>
  </si>
  <si>
    <t>1-5 lat</t>
  </si>
  <si>
    <t>5-10 lat</t>
  </si>
  <si>
    <t>10-20 lat</t>
  </si>
  <si>
    <t>+20 lat</t>
  </si>
  <si>
    <t>Chłodziarka WRAZ Z zamrażalnikiem</t>
  </si>
  <si>
    <t>Chłodziarko - zamrażarka</t>
  </si>
  <si>
    <t>Zamrażarka szufladowa</t>
  </si>
  <si>
    <t>Zamrażanie</t>
  </si>
  <si>
    <t>Zamrażarka skrzyniowa</t>
  </si>
  <si>
    <t>Mycie naczyń</t>
  </si>
  <si>
    <t>do 9 zestawów</t>
  </si>
  <si>
    <t>Szerokość 45cm</t>
  </si>
  <si>
    <t>Liczba cykli mycia w ciągu tygodnia</t>
  </si>
  <si>
    <t>powyżej 10 zestawów</t>
  </si>
  <si>
    <t>Szerokość 60cm</t>
  </si>
  <si>
    <t>Pranie/Suszenie</t>
  </si>
  <si>
    <t>30° Pranie</t>
  </si>
  <si>
    <t>60° Pranie</t>
  </si>
  <si>
    <t>90° Pranie</t>
  </si>
  <si>
    <t>razy</t>
  </si>
  <si>
    <t>Ile razy w tygodniu pierzesz?</t>
  </si>
  <si>
    <t>Ile razy w tygodniu używasz suszarki?</t>
  </si>
  <si>
    <t>Pralka</t>
  </si>
  <si>
    <t>Pralko-suszarka (połączenie pralki i suszarki)</t>
  </si>
  <si>
    <t>Suszarka</t>
  </si>
  <si>
    <t>Suszarka bębnowa</t>
  </si>
  <si>
    <t>Multimedia</t>
  </si>
  <si>
    <t>Mały telewizor CRT (kineskopowy)</t>
  </si>
  <si>
    <t>Mały telewizor plazmowy</t>
  </si>
  <si>
    <t>do 109 cm</t>
  </si>
  <si>
    <t>Mały telewizor LCD</t>
  </si>
  <si>
    <t>Praca użądzenia w ciągu doby</t>
  </si>
  <si>
    <t>Liczba godzin - Włączony</t>
  </si>
  <si>
    <t>Liczba godzin - Standby (czuwanie)</t>
  </si>
  <si>
    <t>Liczba godzin - Wyłączony</t>
  </si>
  <si>
    <t>Duży telewizor CRT (kineskopowy)</t>
  </si>
  <si>
    <t>Duży telewizor plazmowy</t>
  </si>
  <si>
    <t>Duży telewizor LCD</t>
  </si>
  <si>
    <t>Urządzenia biurowe</t>
  </si>
  <si>
    <t>Duży monitor LCD TFT</t>
  </si>
  <si>
    <t>Mały monitor LCD TFT</t>
  </si>
  <si>
    <t>Drukarka atramentowa</t>
  </si>
  <si>
    <t>Wielofunkcyjne urządzenie drukujące</t>
  </si>
  <si>
    <t>Drukarka laserowa</t>
  </si>
  <si>
    <t>Kserokopiarka</t>
  </si>
  <si>
    <t>Liczba godzin - Standby (czuwania)</t>
  </si>
  <si>
    <t>WYNIKI</t>
  </si>
  <si>
    <t>często</t>
  </si>
  <si>
    <t>zawsze</t>
  </si>
  <si>
    <t>rzadko</t>
  </si>
  <si>
    <t>Chłodziarka  BEZ zamrażalnika - mała</t>
  </si>
  <si>
    <t>Chłodziarka  BEZ zamrażalnika - duża</t>
  </si>
  <si>
    <t>Chłodziarka WRAZ Z zamrażalnikiem - mała</t>
  </si>
  <si>
    <t>Chłodziarka WRAZ Z zamrażalnikiem - duża</t>
  </si>
  <si>
    <t>Chłodziarko - zamrażarka - mała</t>
  </si>
  <si>
    <t>Chłodziarko - zamrażarka - duża</t>
  </si>
  <si>
    <t>Wyniki</t>
  </si>
  <si>
    <t>Wyniki produktu referencyjnego</t>
  </si>
  <si>
    <t>Zamrażarka szufladowa mała</t>
  </si>
  <si>
    <t>Zamrażarka szufladowa duża</t>
  </si>
  <si>
    <t>Zamrażarka skrzyniowa mała</t>
  </si>
  <si>
    <t>Pralka 30°</t>
  </si>
  <si>
    <t>Pralka 60°</t>
  </si>
  <si>
    <t>Pralka 90°</t>
  </si>
  <si>
    <t>Pralko-suszarka 30°</t>
  </si>
  <si>
    <t>Pralko-suszarka 60°</t>
  </si>
  <si>
    <t>Pralko-suszarka 90°</t>
  </si>
  <si>
    <t>Zmywarka mała</t>
  </si>
  <si>
    <t>Zmywarka duża</t>
  </si>
  <si>
    <t>TV CRT mały</t>
  </si>
  <si>
    <t>TV CRT duży</t>
  </si>
  <si>
    <t>TV Plazmowy mały</t>
  </si>
  <si>
    <t>TV Plazmowy duży</t>
  </si>
  <si>
    <t>TV LCD mały</t>
  </si>
  <si>
    <t>TV LCD duży</t>
  </si>
  <si>
    <t>Projektory kina domowego</t>
  </si>
  <si>
    <t>Monitor LCD TFT duży</t>
  </si>
  <si>
    <t>Monitor LCD TFT mały</t>
  </si>
  <si>
    <r>
      <t>CO</t>
    </r>
    <r>
      <rPr>
        <b/>
        <vertAlign val="subscript"/>
        <sz val="16"/>
        <color indexed="9"/>
        <rFont val="Arial"/>
        <family val="2"/>
      </rPr>
      <t xml:space="preserve">2 </t>
    </r>
    <r>
      <rPr>
        <b/>
        <sz val="16"/>
        <color indexed="9"/>
        <rFont val="Arial"/>
        <family val="2"/>
      </rPr>
      <t>- Wskaźnik emisji</t>
    </r>
  </si>
  <si>
    <t>Dane referencyjne</t>
  </si>
  <si>
    <t>Wynik</t>
  </si>
  <si>
    <t>Lodówka</t>
  </si>
  <si>
    <t>Klasa energetyczna</t>
  </si>
  <si>
    <t>Zużycie [kWh] mała</t>
  </si>
  <si>
    <t>Zużycie [kWh] duża</t>
  </si>
  <si>
    <t>Zużycie [kWh] małe + zamrażalnik</t>
  </si>
  <si>
    <t>Zużycie [kWh] duże + zamrażalnik</t>
  </si>
  <si>
    <t>Chłodziarko-Zamrażarka</t>
  </si>
  <si>
    <t>Zamrażarka</t>
  </si>
  <si>
    <t>Szufladowa mała</t>
  </si>
  <si>
    <t>Szufladowa duża</t>
  </si>
  <si>
    <t>Skrzyniowa mała</t>
  </si>
  <si>
    <t>Skrzyniowa duża</t>
  </si>
  <si>
    <t>Zmywarka do naczyń</t>
  </si>
  <si>
    <t>Zmywarka mała (45cm)</t>
  </si>
  <si>
    <t>Zmywarka duża (60cm)</t>
  </si>
  <si>
    <t>Telewizory</t>
  </si>
  <si>
    <t>Stan pracy</t>
  </si>
  <si>
    <t>CRT mały</t>
  </si>
  <si>
    <t>CRT duży</t>
  </si>
  <si>
    <t>Plazmowy mały</t>
  </si>
  <si>
    <t>Plazmowy duży</t>
  </si>
  <si>
    <t>LCD mały</t>
  </si>
  <si>
    <t>LCD duży</t>
  </si>
  <si>
    <t>Pranie + suszenie</t>
  </si>
  <si>
    <t>Pralko suszarka 30°</t>
  </si>
  <si>
    <t>Pralko suszarka 60°</t>
  </si>
  <si>
    <t>Pralko suszarka 90°</t>
  </si>
  <si>
    <t>Projektory</t>
  </si>
  <si>
    <t>Projektor kina domowego</t>
  </si>
  <si>
    <t>Sprzęt biurowy</t>
  </si>
  <si>
    <t>Monitor LCD TFT</t>
  </si>
  <si>
    <t>20+ lat</t>
  </si>
  <si>
    <t>top-produkt</t>
  </si>
  <si>
    <t>średnio dla nowych</t>
  </si>
  <si>
    <t>Włączony</t>
  </si>
  <si>
    <t>Wyłączony</t>
  </si>
  <si>
    <t>top-produkt ZAŁ</t>
  </si>
  <si>
    <t>top-produkt WYŁ</t>
  </si>
  <si>
    <t>top-produkt standby</t>
  </si>
  <si>
    <t>Koniec</t>
  </si>
  <si>
    <t>z sieci</t>
  </si>
  <si>
    <t>Grupa produktów</t>
  </si>
  <si>
    <r>
      <t>Roczne zużycie energii elektrycznej oraz emisja CO</t>
    </r>
    <r>
      <rPr>
        <b/>
        <vertAlign val="subscript"/>
        <sz val="10"/>
        <rFont val="Arial"/>
        <family val="2"/>
      </rPr>
      <t>2</t>
    </r>
  </si>
  <si>
    <t>Roczna oszczędność kosztów [PLN]</t>
  </si>
  <si>
    <t>W tym</t>
  </si>
  <si>
    <t>Produkt obecnie używany</t>
  </si>
  <si>
    <t>Produkt referencyjny</t>
  </si>
  <si>
    <t>Różnica</t>
  </si>
  <si>
    <r>
      <t xml:space="preserve">Standby </t>
    </r>
    <r>
      <rPr>
        <sz val="10"/>
        <rFont val="Arial"/>
        <family val="2"/>
      </rPr>
      <t>produktu obecnie używanego</t>
    </r>
  </si>
  <si>
    <r>
      <t xml:space="preserve">Standby </t>
    </r>
    <r>
      <rPr>
        <sz val="10"/>
        <rFont val="Arial"/>
        <family val="2"/>
      </rPr>
      <t>produktów najbardziej energo-oszczędnych</t>
    </r>
  </si>
  <si>
    <t>Roczna oszczędność kosztów "bez Standby" [PLN]</t>
  </si>
  <si>
    <t>Energia kWh/rok</t>
  </si>
  <si>
    <r>
      <t>Emisja kg CO</t>
    </r>
    <r>
      <rPr>
        <b/>
        <vertAlign val="subscript"/>
        <sz val="10"/>
        <rFont val="Arial"/>
        <family val="2"/>
      </rPr>
      <t>2</t>
    </r>
  </si>
  <si>
    <t>Pranie</t>
  </si>
  <si>
    <t>Biurowe</t>
  </si>
  <si>
    <t>SUMA</t>
  </si>
  <si>
    <t>Standby łącznie dla "Multimedia"</t>
  </si>
  <si>
    <t>Wyniki produktów referencyjnych</t>
  </si>
  <si>
    <t>Projektor</t>
  </si>
  <si>
    <t>brak</t>
  </si>
  <si>
    <t>Informacje ogólne</t>
  </si>
  <si>
    <t>KALKULATOR - Szybki sprawdzian</t>
  </si>
  <si>
    <r>
      <t xml:space="preserve">Aby wyczyścić arkusz ze wszystkich wprowadzonych danych wsadowych naciśnij przycisk </t>
    </r>
    <r>
      <rPr>
        <b/>
        <sz val="12"/>
        <color indexed="10"/>
        <rFont val="Arial"/>
        <family val="2"/>
      </rPr>
      <t>"Wyczyść arkusz"</t>
    </r>
  </si>
  <si>
    <t>Standby + Zał + Wył ŁĄCZNIE</t>
  </si>
  <si>
    <t>Opis</t>
  </si>
  <si>
    <t>Dane wsadowe</t>
  </si>
  <si>
    <t>Obliczenia</t>
  </si>
  <si>
    <t>PRZEJDŹ DO</t>
  </si>
  <si>
    <r>
      <t xml:space="preserve">WYKRES </t>
    </r>
    <r>
      <rPr>
        <b/>
        <sz val="16"/>
        <rFont val="Arial"/>
        <family val="2"/>
      </rPr>
      <t>- Struktura zużycia energii</t>
    </r>
  </si>
  <si>
    <r>
      <t>WYKRES -</t>
    </r>
    <r>
      <rPr>
        <b/>
        <sz val="16"/>
        <rFont val="Arial"/>
        <family val="2"/>
      </rPr>
      <t xml:space="preserve"> Struktura zużycia energii</t>
    </r>
  </si>
  <si>
    <r>
      <t>kg CO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na 1kWh</t>
    </r>
  </si>
  <si>
    <t>POWRÓT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</si>
</sst>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00"/>
    <numFmt numFmtId="184" formatCode="0.000000000"/>
    <numFmt numFmtId="185" formatCode="0.0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&quot;€&quot;\ #,##0.00"/>
    <numFmt numFmtId="191" formatCode="\ #,##0.00\ &quot;zł&quot;"/>
    <numFmt numFmtId="192" formatCode="#,##0.00\ &quot;zł&quot;\ "/>
  </numFmts>
  <fonts count="44">
    <font>
      <sz val="10"/>
      <name val="Arial"/>
      <family val="0"/>
    </font>
    <font>
      <b/>
      <sz val="10"/>
      <name val="Arial"/>
      <family val="2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4"/>
      <color indexed="9"/>
      <name val="Arial"/>
      <family val="0"/>
    </font>
    <font>
      <b/>
      <i/>
      <sz val="10"/>
      <name val="Arial Narrow"/>
      <family val="0"/>
    </font>
    <font>
      <i/>
      <sz val="10"/>
      <name val="Arial Narro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2"/>
      <name val="Arial Unicode MS"/>
      <family val="2"/>
    </font>
    <font>
      <sz val="12"/>
      <name val="Arial Unicode MS"/>
      <family val="2"/>
    </font>
    <font>
      <b/>
      <sz val="12"/>
      <name val="Webdings"/>
      <family val="1"/>
    </font>
    <font>
      <b/>
      <sz val="10"/>
      <color indexed="63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 Unicode MS"/>
      <family val="0"/>
    </font>
    <font>
      <b/>
      <sz val="10"/>
      <color indexed="12"/>
      <name val="Arial"/>
      <family val="2"/>
    </font>
    <font>
      <b/>
      <vertAlign val="subscript"/>
      <sz val="16"/>
      <color indexed="9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sz val="20"/>
      <color indexed="5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54"/>
      <name val="Arial"/>
      <family val="2"/>
    </font>
    <font>
      <b/>
      <sz val="22"/>
      <color indexed="54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25"/>
      <color indexed="10"/>
      <name val="Arial"/>
      <family val="2"/>
    </font>
    <font>
      <sz val="12"/>
      <name val="Arial CE"/>
      <family val="2"/>
    </font>
    <font>
      <sz val="21"/>
      <name val="Arial CE"/>
      <family val="0"/>
    </font>
    <font>
      <sz val="10"/>
      <name val="Arial CE"/>
      <family val="2"/>
    </font>
    <font>
      <b/>
      <sz val="16"/>
      <name val="Arial CE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8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/>
      <bottom style="medium"/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1" fillId="2" borderId="0" xfId="0" applyFont="1" applyFill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9" fillId="0" borderId="0" xfId="0" applyFont="1" applyAlignment="1">
      <alignment horizontal="left" indent="1"/>
    </xf>
    <xf numFmtId="0" fontId="11" fillId="0" borderId="0" xfId="17" applyAlignment="1">
      <alignment horizontal="left" indent="1"/>
    </xf>
    <xf numFmtId="0" fontId="10" fillId="0" borderId="0" xfId="0" applyFont="1" applyAlignment="1">
      <alignment horizontal="left" indent="1"/>
    </xf>
    <xf numFmtId="0" fontId="11" fillId="0" borderId="0" xfId="17" applyBorder="1" applyAlignment="1">
      <alignment horizontal="left" vertical="top" wrapText="1" indent="2"/>
    </xf>
    <xf numFmtId="1" fontId="13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Fill="1" applyBorder="1" applyAlignment="1">
      <alignment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left"/>
    </xf>
    <xf numFmtId="0" fontId="0" fillId="4" borderId="0" xfId="0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6" borderId="0" xfId="0" applyFont="1" applyFill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1" fillId="7" borderId="1" xfId="0" applyNumberFormat="1" applyFont="1" applyFill="1" applyBorder="1" applyAlignment="1">
      <alignment horizontal="right"/>
    </xf>
    <xf numFmtId="2" fontId="1" fillId="7" borderId="1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0" fillId="6" borderId="0" xfId="0" applyFill="1" applyAlignment="1">
      <alignment/>
    </xf>
    <xf numFmtId="0" fontId="1" fillId="7" borderId="1" xfId="0" applyFont="1" applyFill="1" applyBorder="1" applyAlignment="1">
      <alignment horizontal="center"/>
    </xf>
    <xf numFmtId="2" fontId="1" fillId="7" borderId="3" xfId="0" applyNumberFormat="1" applyFont="1" applyFill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8" borderId="0" xfId="0" applyFill="1" applyAlignment="1">
      <alignment/>
    </xf>
    <xf numFmtId="0" fontId="1" fillId="0" borderId="2" xfId="0" applyFont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1" fontId="1" fillId="5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1" fillId="8" borderId="0" xfId="0" applyFont="1" applyFill="1" applyAlignment="1">
      <alignment/>
    </xf>
    <xf numFmtId="0" fontId="1" fillId="5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 quotePrefix="1">
      <alignment vertical="center"/>
    </xf>
    <xf numFmtId="49" fontId="0" fillId="0" borderId="0" xfId="0" applyNumberForma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" fillId="2" borderId="16" xfId="0" applyFont="1" applyFill="1" applyBorder="1" applyAlignment="1">
      <alignment/>
    </xf>
    <xf numFmtId="0" fontId="1" fillId="2" borderId="0" xfId="0" applyFont="1" applyFill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2" fontId="0" fillId="0" borderId="23" xfId="0" applyNumberFormat="1" applyBorder="1" applyAlignment="1">
      <alignment vertical="center" wrapText="1"/>
    </xf>
    <xf numFmtId="190" fontId="0" fillId="0" borderId="23" xfId="0" applyNumberFormat="1" applyBorder="1" applyAlignment="1">
      <alignment vertical="center" wrapText="1"/>
    </xf>
    <xf numFmtId="190" fontId="0" fillId="0" borderId="24" xfId="0" applyNumberFormat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191" fontId="1" fillId="0" borderId="4" xfId="0" applyNumberFormat="1" applyFont="1" applyFill="1" applyBorder="1" applyAlignment="1">
      <alignment vertical="center" wrapText="1"/>
    </xf>
    <xf numFmtId="191" fontId="1" fillId="0" borderId="26" xfId="0" applyNumberFormat="1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35" xfId="0" applyBorder="1" applyAlignment="1">
      <alignment/>
    </xf>
    <xf numFmtId="0" fontId="4" fillId="3" borderId="35" xfId="0" applyFont="1" applyFill="1" applyBorder="1" applyAlignment="1">
      <alignment/>
    </xf>
    <xf numFmtId="0" fontId="7" fillId="3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38" xfId="0" applyBorder="1" applyAlignment="1">
      <alignment/>
    </xf>
    <xf numFmtId="2" fontId="1" fillId="0" borderId="36" xfId="0" applyNumberFormat="1" applyFont="1" applyFill="1" applyBorder="1" applyAlignment="1">
      <alignment/>
    </xf>
    <xf numFmtId="2" fontId="0" fillId="0" borderId="35" xfId="0" applyNumberFormat="1" applyBorder="1" applyAlignment="1">
      <alignment/>
    </xf>
    <xf numFmtId="2" fontId="1" fillId="0" borderId="16" xfId="0" applyNumberFormat="1" applyFont="1" applyFill="1" applyBorder="1" applyAlignment="1">
      <alignment/>
    </xf>
    <xf numFmtId="0" fontId="1" fillId="7" borderId="1" xfId="0" applyFont="1" applyFill="1" applyBorder="1" applyAlignment="1">
      <alignment horizontal="center" wrapText="1"/>
    </xf>
    <xf numFmtId="0" fontId="15" fillId="0" borderId="0" xfId="0" applyFont="1" applyAlignment="1">
      <alignment horizontal="right" vertical="top"/>
    </xf>
    <xf numFmtId="2" fontId="0" fillId="0" borderId="3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0" fontId="0" fillId="0" borderId="43" xfId="0" applyFill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1" fillId="5" borderId="4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45" xfId="0" applyFont="1" applyFill="1" applyBorder="1" applyAlignment="1">
      <alignment vertical="center"/>
    </xf>
    <xf numFmtId="2" fontId="0" fillId="0" borderId="49" xfId="0" applyNumberFormat="1" applyFill="1" applyBorder="1" applyAlignment="1">
      <alignment vertical="center"/>
    </xf>
    <xf numFmtId="2" fontId="0" fillId="0" borderId="49" xfId="0" applyNumberFormat="1" applyFont="1" applyFill="1" applyBorder="1" applyAlignment="1">
      <alignment horizontal="right" vertical="center" wrapText="1"/>
    </xf>
    <xf numFmtId="2" fontId="0" fillId="5" borderId="50" xfId="0" applyNumberFormat="1" applyFont="1" applyFill="1" applyBorder="1" applyAlignment="1">
      <alignment horizontal="left" vertical="center" wrapText="1"/>
    </xf>
    <xf numFmtId="2" fontId="0" fillId="4" borderId="51" xfId="0" applyNumberFormat="1" applyFont="1" applyFill="1" applyBorder="1" applyAlignment="1">
      <alignment horizontal="left" vertical="center" wrapText="1"/>
    </xf>
    <xf numFmtId="2" fontId="0" fillId="0" borderId="2" xfId="0" applyNumberFormat="1" applyFill="1" applyBorder="1" applyAlignment="1">
      <alignment vertical="center"/>
    </xf>
    <xf numFmtId="2" fontId="0" fillId="0" borderId="2" xfId="0" applyNumberFormat="1" applyFont="1" applyFill="1" applyBorder="1" applyAlignment="1">
      <alignment horizontal="right" vertical="center" wrapText="1"/>
    </xf>
    <xf numFmtId="2" fontId="0" fillId="5" borderId="52" xfId="0" applyNumberFormat="1" applyFill="1" applyBorder="1" applyAlignment="1">
      <alignment horizontal="left" vertical="center"/>
    </xf>
    <xf numFmtId="2" fontId="0" fillId="4" borderId="33" xfId="0" applyNumberFormat="1" applyFill="1" applyBorder="1" applyAlignment="1">
      <alignment horizontal="left" vertical="center"/>
    </xf>
    <xf numFmtId="2" fontId="0" fillId="0" borderId="53" xfId="0" applyNumberFormat="1" applyFill="1" applyBorder="1" applyAlignment="1">
      <alignment vertical="center"/>
    </xf>
    <xf numFmtId="2" fontId="0" fillId="0" borderId="53" xfId="0" applyNumberFormat="1" applyFont="1" applyFill="1" applyBorder="1" applyAlignment="1">
      <alignment horizontal="right" vertical="center" wrapText="1"/>
    </xf>
    <xf numFmtId="2" fontId="0" fillId="5" borderId="6" xfId="0" applyNumberFormat="1" applyFill="1" applyBorder="1" applyAlignment="1">
      <alignment horizontal="left" vertical="center"/>
    </xf>
    <xf numFmtId="2" fontId="0" fillId="4" borderId="54" xfId="0" applyNumberForma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left" vertical="center"/>
    </xf>
    <xf numFmtId="2" fontId="0" fillId="0" borderId="49" xfId="0" applyNumberFormat="1" applyFill="1" applyBorder="1" applyAlignment="1">
      <alignment horizontal="right" vertical="center"/>
    </xf>
    <xf numFmtId="2" fontId="0" fillId="5" borderId="50" xfId="0" applyNumberFormat="1" applyFill="1" applyBorder="1" applyAlignment="1">
      <alignment horizontal="left" vertical="center"/>
    </xf>
    <xf numFmtId="2" fontId="0" fillId="4" borderId="51" xfId="0" applyNumberFormat="1" applyFill="1" applyBorder="1" applyAlignment="1">
      <alignment horizontal="left" vertical="center"/>
    </xf>
    <xf numFmtId="2" fontId="0" fillId="0" borderId="2" xfId="0" applyNumberForma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2" fontId="0" fillId="0" borderId="33" xfId="0" applyNumberFormat="1" applyFont="1" applyFill="1" applyBorder="1" applyAlignment="1">
      <alignment horizontal="right" vertical="center" wrapText="1"/>
    </xf>
    <xf numFmtId="2" fontId="0" fillId="5" borderId="55" xfId="0" applyNumberFormat="1" applyFill="1" applyBorder="1" applyAlignment="1">
      <alignment horizontal="left" vertical="center"/>
    </xf>
    <xf numFmtId="2" fontId="0" fillId="0" borderId="54" xfId="0" applyNumberFormat="1" applyFont="1" applyFill="1" applyBorder="1" applyAlignment="1">
      <alignment horizontal="right" vertical="center" wrapText="1"/>
    </xf>
    <xf numFmtId="2" fontId="0" fillId="5" borderId="56" xfId="0" applyNumberForma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4" borderId="49" xfId="0" applyFill="1" applyBorder="1" applyAlignment="1">
      <alignment vertical="center"/>
    </xf>
    <xf numFmtId="0" fontId="0" fillId="4" borderId="50" xfId="0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2" fontId="0" fillId="0" borderId="0" xfId="0" applyNumberFormat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52" xfId="0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2" xfId="0" applyFont="1" applyFill="1" applyBorder="1" applyAlignment="1">
      <alignment vertical="center"/>
    </xf>
    <xf numFmtId="0" fontId="0" fillId="5" borderId="3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4" borderId="52" xfId="0" applyFont="1" applyFill="1" applyBorder="1" applyAlignment="1">
      <alignment vertical="center" wrapText="1"/>
    </xf>
    <xf numFmtId="0" fontId="0" fillId="5" borderId="17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0" fillId="5" borderId="3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left" vertical="center" wrapText="1"/>
    </xf>
    <xf numFmtId="0" fontId="0" fillId="0" borderId="5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4" borderId="53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5" borderId="13" xfId="0" applyFont="1" applyFill="1" applyBorder="1" applyAlignment="1">
      <alignment vertical="center"/>
    </xf>
    <xf numFmtId="0" fontId="0" fillId="5" borderId="53" xfId="0" applyFont="1" applyFill="1" applyBorder="1" applyAlignment="1">
      <alignment vertical="center"/>
    </xf>
    <xf numFmtId="0" fontId="0" fillId="5" borderId="5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5" borderId="52" xfId="0" applyNumberFormat="1" applyFont="1" applyFill="1" applyBorder="1" applyAlignment="1">
      <alignment horizontal="left" vertical="center" wrapText="1"/>
    </xf>
    <xf numFmtId="2" fontId="0" fillId="4" borderId="33" xfId="0" applyNumberFormat="1" applyFont="1" applyFill="1" applyBorder="1" applyAlignment="1">
      <alignment horizontal="left" vertical="center" wrapText="1"/>
    </xf>
    <xf numFmtId="2" fontId="0" fillId="0" borderId="31" xfId="0" applyNumberFormat="1" applyFill="1" applyBorder="1" applyAlignment="1">
      <alignment vertical="center"/>
    </xf>
    <xf numFmtId="2" fontId="0" fillId="5" borderId="57" xfId="0" applyNumberFormat="1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left" vertical="center" wrapText="1"/>
    </xf>
    <xf numFmtId="0" fontId="0" fillId="5" borderId="59" xfId="0" applyFill="1" applyBorder="1" applyAlignment="1">
      <alignment vertical="center"/>
    </xf>
    <xf numFmtId="0" fontId="0" fillId="5" borderId="53" xfId="0" applyFill="1" applyBorder="1" applyAlignment="1">
      <alignment vertical="center"/>
    </xf>
    <xf numFmtId="0" fontId="0" fillId="5" borderId="54" xfId="0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0" fillId="4" borderId="51" xfId="0" applyFill="1" applyBorder="1" applyAlignment="1">
      <alignment vertical="center"/>
    </xf>
    <xf numFmtId="0" fontId="0" fillId="5" borderId="43" xfId="0" applyFill="1" applyBorder="1" applyAlignment="1">
      <alignment vertical="center"/>
    </xf>
    <xf numFmtId="0" fontId="0" fillId="5" borderId="49" xfId="0" applyFill="1" applyBorder="1" applyAlignment="1">
      <alignment vertical="center"/>
    </xf>
    <xf numFmtId="0" fontId="0" fillId="5" borderId="5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54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31" fillId="9" borderId="0" xfId="0" applyFont="1" applyFill="1" applyAlignment="1">
      <alignment/>
    </xf>
    <xf numFmtId="0" fontId="33" fillId="0" borderId="0" xfId="0" applyFont="1" applyAlignment="1">
      <alignment/>
    </xf>
    <xf numFmtId="0" fontId="34" fillId="4" borderId="2" xfId="17" applyFont="1" applyFill="1" applyBorder="1" applyAlignment="1">
      <alignment horizontal="center"/>
    </xf>
    <xf numFmtId="0" fontId="18" fillId="7" borderId="0" xfId="0" applyFont="1" applyFill="1" applyAlignment="1">
      <alignment horizontal="center"/>
    </xf>
    <xf numFmtId="0" fontId="0" fillId="7" borderId="0" xfId="0" applyFill="1" applyAlignment="1">
      <alignment horizontal="justify" wrapText="1"/>
    </xf>
    <xf numFmtId="0" fontId="0" fillId="0" borderId="35" xfId="0" applyBorder="1" applyAlignment="1">
      <alignment horizontal="left" wrapText="1"/>
    </xf>
    <xf numFmtId="2" fontId="0" fillId="4" borderId="2" xfId="0" applyNumberFormat="1" applyFill="1" applyBorder="1" applyAlignment="1">
      <alignment vertical="center"/>
    </xf>
    <xf numFmtId="2" fontId="0" fillId="4" borderId="53" xfId="0" applyNumberFormat="1" applyFill="1" applyBorder="1" applyAlignment="1">
      <alignment vertical="center"/>
    </xf>
    <xf numFmtId="2" fontId="0" fillId="4" borderId="49" xfId="0" applyNumberFormat="1" applyFill="1" applyBorder="1" applyAlignment="1">
      <alignment vertical="center"/>
    </xf>
    <xf numFmtId="2" fontId="0" fillId="4" borderId="31" xfId="0" applyNumberForma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2" fontId="0" fillId="0" borderId="60" xfId="0" applyNumberFormat="1" applyFill="1" applyBorder="1" applyAlignment="1">
      <alignment vertical="center" wrapText="1"/>
    </xf>
    <xf numFmtId="2" fontId="0" fillId="0" borderId="4" xfId="0" applyNumberFormat="1" applyFill="1" applyBorder="1" applyAlignment="1">
      <alignment vertical="center" wrapText="1"/>
    </xf>
    <xf numFmtId="191" fontId="0" fillId="0" borderId="61" xfId="0" applyNumberFormat="1" applyFill="1" applyBorder="1" applyAlignment="1">
      <alignment vertical="center" wrapText="1"/>
    </xf>
    <xf numFmtId="192" fontId="0" fillId="0" borderId="61" xfId="0" applyNumberFormat="1" applyFill="1" applyBorder="1" applyAlignment="1">
      <alignment vertical="center" wrapText="1"/>
    </xf>
    <xf numFmtId="192" fontId="0" fillId="0" borderId="62" xfId="0" applyNumberFormat="1" applyFill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2" fontId="0" fillId="7" borderId="64" xfId="0" applyNumberFormat="1" applyFill="1" applyBorder="1" applyAlignment="1">
      <alignment vertical="center" wrapText="1"/>
    </xf>
    <xf numFmtId="2" fontId="0" fillId="10" borderId="65" xfId="0" applyNumberFormat="1" applyFill="1" applyBorder="1" applyAlignment="1">
      <alignment vertical="center" wrapText="1"/>
    </xf>
    <xf numFmtId="2" fontId="0" fillId="7" borderId="65" xfId="0" applyNumberFormat="1" applyFill="1" applyBorder="1" applyAlignment="1">
      <alignment vertical="center" wrapText="1"/>
    </xf>
    <xf numFmtId="191" fontId="0" fillId="7" borderId="66" xfId="0" applyNumberFormat="1" applyFill="1" applyBorder="1" applyAlignment="1">
      <alignment vertical="center" wrapText="1"/>
    </xf>
    <xf numFmtId="2" fontId="0" fillId="11" borderId="64" xfId="0" applyNumberFormat="1" applyFill="1" applyBorder="1" applyAlignment="1">
      <alignment vertical="center" wrapText="1"/>
    </xf>
    <xf numFmtId="2" fontId="0" fillId="11" borderId="65" xfId="0" applyNumberFormat="1" applyFill="1" applyBorder="1" applyAlignment="1">
      <alignment vertical="center" wrapText="1"/>
    </xf>
    <xf numFmtId="190" fontId="0" fillId="11" borderId="66" xfId="0" applyNumberFormat="1" applyFill="1" applyBorder="1" applyAlignment="1">
      <alignment vertical="center" wrapText="1"/>
    </xf>
    <xf numFmtId="190" fontId="0" fillId="5" borderId="67" xfId="0" applyNumberForma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192" fontId="0" fillId="11" borderId="66" xfId="0" applyNumberFormat="1" applyFill="1" applyBorder="1" applyAlignment="1">
      <alignment vertical="center" wrapText="1"/>
    </xf>
    <xf numFmtId="192" fontId="0" fillId="5" borderId="67" xfId="0" applyNumberFormat="1" applyFill="1" applyBorder="1" applyAlignment="1">
      <alignment vertical="center" wrapText="1"/>
    </xf>
    <xf numFmtId="0" fontId="36" fillId="0" borderId="0" xfId="17" applyFont="1" applyFill="1" applyBorder="1" applyAlignment="1">
      <alignment horizontal="center" vertical="center"/>
    </xf>
    <xf numFmtId="0" fontId="36" fillId="9" borderId="2" xfId="17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/>
    </xf>
    <xf numFmtId="0" fontId="6" fillId="3" borderId="68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38" xfId="0" applyFont="1" applyFill="1" applyBorder="1" applyAlignment="1">
      <alignment/>
    </xf>
    <xf numFmtId="0" fontId="0" fillId="0" borderId="69" xfId="0" applyBorder="1" applyAlignment="1">
      <alignment/>
    </xf>
    <xf numFmtId="0" fontId="1" fillId="2" borderId="69" xfId="0" applyFont="1" applyFill="1" applyBorder="1" applyAlignment="1">
      <alignment/>
    </xf>
    <xf numFmtId="49" fontId="0" fillId="0" borderId="69" xfId="0" applyNumberFormat="1" applyBorder="1" applyAlignment="1">
      <alignment/>
    </xf>
    <xf numFmtId="0" fontId="1" fillId="7" borderId="70" xfId="0" applyFont="1" applyFill="1" applyBorder="1" applyAlignment="1">
      <alignment/>
    </xf>
    <xf numFmtId="49" fontId="1" fillId="7" borderId="70" xfId="0" applyNumberFormat="1" applyFont="1" applyFill="1" applyBorder="1" applyAlignment="1">
      <alignment/>
    </xf>
    <xf numFmtId="0" fontId="7" fillId="3" borderId="69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0" borderId="71" xfId="0" applyBorder="1" applyAlignment="1">
      <alignment/>
    </xf>
    <xf numFmtId="0" fontId="1" fillId="2" borderId="68" xfId="0" applyFont="1" applyFill="1" applyBorder="1" applyAlignment="1">
      <alignment/>
    </xf>
    <xf numFmtId="49" fontId="1" fillId="0" borderId="71" xfId="0" applyNumberFormat="1" applyFont="1" applyFill="1" applyBorder="1" applyAlignment="1">
      <alignment/>
    </xf>
    <xf numFmtId="49" fontId="1" fillId="0" borderId="68" xfId="0" applyNumberFormat="1" applyFont="1" applyFill="1" applyBorder="1" applyAlignment="1">
      <alignment/>
    </xf>
    <xf numFmtId="0" fontId="1" fillId="7" borderId="72" xfId="0" applyFont="1" applyFill="1" applyBorder="1" applyAlignment="1">
      <alignment/>
    </xf>
    <xf numFmtId="49" fontId="1" fillId="7" borderId="70" xfId="0" applyNumberFormat="1" applyFont="1" applyFill="1" applyBorder="1" applyAlignment="1">
      <alignment wrapText="1"/>
    </xf>
    <xf numFmtId="179" fontId="1" fillId="0" borderId="0" xfId="0" applyNumberFormat="1" applyFont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2" fillId="9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8" fillId="4" borderId="52" xfId="17" applyFont="1" applyFill="1" applyBorder="1" applyAlignment="1">
      <alignment horizontal="center"/>
    </xf>
    <xf numFmtId="0" fontId="38" fillId="4" borderId="73" xfId="17" applyFont="1" applyFill="1" applyBorder="1" applyAlignment="1">
      <alignment horizontal="center"/>
    </xf>
    <xf numFmtId="0" fontId="38" fillId="4" borderId="74" xfId="17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36" fillId="10" borderId="52" xfId="17" applyFont="1" applyFill="1" applyBorder="1" applyAlignment="1">
      <alignment horizontal="center" vertical="center"/>
    </xf>
    <xf numFmtId="0" fontId="36" fillId="10" borderId="73" xfId="17" applyFont="1" applyFill="1" applyBorder="1" applyAlignment="1">
      <alignment horizontal="center" vertical="center"/>
    </xf>
    <xf numFmtId="0" fontId="36" fillId="10" borderId="74" xfId="17" applyFont="1" applyFill="1" applyBorder="1" applyAlignment="1">
      <alignment horizontal="center" vertical="center"/>
    </xf>
    <xf numFmtId="0" fontId="36" fillId="11" borderId="52" xfId="17" applyFont="1" applyFill="1" applyBorder="1" applyAlignment="1">
      <alignment horizontal="center" vertical="center"/>
    </xf>
    <xf numFmtId="0" fontId="36" fillId="11" borderId="73" xfId="17" applyFont="1" applyFill="1" applyBorder="1" applyAlignment="1">
      <alignment horizontal="center" vertical="center"/>
    </xf>
    <xf numFmtId="0" fontId="36" fillId="11" borderId="74" xfId="17" applyFont="1" applyFill="1" applyBorder="1" applyAlignment="1">
      <alignment horizontal="center" vertical="center"/>
    </xf>
    <xf numFmtId="0" fontId="36" fillId="9" borderId="52" xfId="17" applyFont="1" applyFill="1" applyBorder="1" applyAlignment="1">
      <alignment horizontal="center" vertical="center"/>
    </xf>
    <xf numFmtId="0" fontId="36" fillId="9" borderId="73" xfId="17" applyFont="1" applyFill="1" applyBorder="1" applyAlignment="1">
      <alignment horizontal="center" vertical="center"/>
    </xf>
    <xf numFmtId="0" fontId="36" fillId="9" borderId="74" xfId="17" applyFont="1" applyFill="1" applyBorder="1" applyAlignment="1">
      <alignment horizontal="center" vertical="center"/>
    </xf>
    <xf numFmtId="0" fontId="36" fillId="5" borderId="52" xfId="17" applyFont="1" applyFill="1" applyBorder="1" applyAlignment="1">
      <alignment horizontal="center" vertical="center"/>
    </xf>
    <xf numFmtId="0" fontId="36" fillId="5" borderId="73" xfId="17" applyFont="1" applyFill="1" applyBorder="1" applyAlignment="1">
      <alignment horizontal="center" vertical="center"/>
    </xf>
    <xf numFmtId="0" fontId="36" fillId="5" borderId="74" xfId="17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81" xfId="0" applyFont="1" applyFill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36" fillId="7" borderId="52" xfId="17" applyFont="1" applyFill="1" applyBorder="1" applyAlignment="1">
      <alignment horizontal="center" vertical="center"/>
    </xf>
    <xf numFmtId="0" fontId="36" fillId="7" borderId="73" xfId="17" applyFont="1" applyFill="1" applyBorder="1" applyAlignment="1">
      <alignment horizontal="center" vertical="center"/>
    </xf>
    <xf numFmtId="0" fontId="36" fillId="7" borderId="74" xfId="17" applyFont="1" applyFill="1" applyBorder="1" applyAlignment="1">
      <alignment horizontal="center" vertical="center"/>
    </xf>
    <xf numFmtId="0" fontId="36" fillId="5" borderId="52" xfId="17" applyFont="1" applyFill="1" applyBorder="1" applyAlignment="1">
      <alignment horizontal="center"/>
    </xf>
    <xf numFmtId="0" fontId="36" fillId="5" borderId="74" xfId="17" applyFont="1" applyFill="1" applyBorder="1" applyAlignment="1">
      <alignment horizontal="center"/>
    </xf>
    <xf numFmtId="0" fontId="36" fillId="7" borderId="52" xfId="17" applyFont="1" applyFill="1" applyBorder="1" applyAlignment="1">
      <alignment horizontal="center"/>
    </xf>
    <xf numFmtId="0" fontId="36" fillId="7" borderId="74" xfId="17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1" fillId="4" borderId="83" xfId="0" applyFont="1" applyFill="1" applyBorder="1" applyAlignment="1">
      <alignment horizontal="center" vertical="center" wrapText="1"/>
    </xf>
    <xf numFmtId="0" fontId="1" fillId="4" borderId="8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Struktura zużycia energii elektrycznej</a:t>
            </a:r>
          </a:p>
        </c:rich>
      </c:tx>
      <c:layout>
        <c:manualLayout>
          <c:xMode val="factor"/>
          <c:yMode val="factor"/>
          <c:x val="0.01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455"/>
          <c:w val="0.832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Wyniki!$B$9:$B$15</c:f>
              <c:strCache>
                <c:ptCount val="7"/>
                <c:pt idx="0">
                  <c:v>Chłodzenie</c:v>
                </c:pt>
                <c:pt idx="1">
                  <c:v>Zamrażanie</c:v>
                </c:pt>
                <c:pt idx="2">
                  <c:v>Pranie</c:v>
                </c:pt>
                <c:pt idx="3">
                  <c:v>Mycie naczyń</c:v>
                </c:pt>
                <c:pt idx="4">
                  <c:v>Projektor</c:v>
                </c:pt>
                <c:pt idx="5">
                  <c:v>TV</c:v>
                </c:pt>
                <c:pt idx="6">
                  <c:v>Biurowe</c:v>
                </c:pt>
              </c:strCache>
            </c:strRef>
          </c:cat>
          <c:val>
            <c:numRef>
              <c:f>Wyniki!$C$9:$C$15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40"/>
        <c:gapWidth val="260"/>
        <c:axId val="66355323"/>
        <c:axId val="60326996"/>
      </c:bar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0326996"/>
        <c:crosses val="autoZero"/>
        <c:auto val="1"/>
        <c:lblOffset val="100"/>
        <c:noMultiLvlLbl val="0"/>
      </c:catAx>
      <c:valAx>
        <c:axId val="6032699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355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4.png" /><Relationship Id="rId17" Type="http://schemas.openxmlformats.org/officeDocument/2006/relationships/image" Target="../media/image18.png" /><Relationship Id="rId18" Type="http://schemas.openxmlformats.org/officeDocument/2006/relationships/image" Target="../media/image20.png" /><Relationship Id="rId19" Type="http://schemas.openxmlformats.org/officeDocument/2006/relationships/image" Target="../media/image21.png" /><Relationship Id="rId20" Type="http://schemas.openxmlformats.org/officeDocument/2006/relationships/image" Target="../media/image22.png" /><Relationship Id="rId21" Type="http://schemas.openxmlformats.org/officeDocument/2006/relationships/image" Target="../media/image19.png" /><Relationship Id="rId22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13</xdr:row>
      <xdr:rowOff>152400</xdr:rowOff>
    </xdr:from>
    <xdr:to>
      <xdr:col>1</xdr:col>
      <xdr:colOff>723900</xdr:colOff>
      <xdr:row>17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352800"/>
          <a:ext cx="542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104775</xdr:rowOff>
    </xdr:from>
    <xdr:to>
      <xdr:col>5</xdr:col>
      <xdr:colOff>600075</xdr:colOff>
      <xdr:row>18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3305175"/>
          <a:ext cx="5334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24</xdr:row>
      <xdr:rowOff>9525</xdr:rowOff>
    </xdr:from>
    <xdr:to>
      <xdr:col>1</xdr:col>
      <xdr:colOff>666750</xdr:colOff>
      <xdr:row>27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5715000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23</xdr:row>
      <xdr:rowOff>9525</xdr:rowOff>
    </xdr:from>
    <xdr:to>
      <xdr:col>5</xdr:col>
      <xdr:colOff>571500</xdr:colOff>
      <xdr:row>28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67275" y="5505450"/>
          <a:ext cx="533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33</xdr:row>
      <xdr:rowOff>66675</xdr:rowOff>
    </xdr:from>
    <xdr:to>
      <xdr:col>1</xdr:col>
      <xdr:colOff>695325</xdr:colOff>
      <xdr:row>38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" y="77819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33</xdr:row>
      <xdr:rowOff>0</xdr:rowOff>
    </xdr:from>
    <xdr:to>
      <xdr:col>5</xdr:col>
      <xdr:colOff>561975</xdr:colOff>
      <xdr:row>39</xdr:row>
      <xdr:rowOff>9525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48225" y="7715250"/>
          <a:ext cx="542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47</xdr:row>
      <xdr:rowOff>133350</xdr:rowOff>
    </xdr:from>
    <xdr:to>
      <xdr:col>1</xdr:col>
      <xdr:colOff>723900</xdr:colOff>
      <xdr:row>51</xdr:row>
      <xdr:rowOff>9525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0563225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46</xdr:row>
      <xdr:rowOff>85725</xdr:rowOff>
    </xdr:from>
    <xdr:to>
      <xdr:col>5</xdr:col>
      <xdr:colOff>542925</xdr:colOff>
      <xdr:row>51</xdr:row>
      <xdr:rowOff>85725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10325100"/>
          <a:ext cx="533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180975</xdr:rowOff>
    </xdr:from>
    <xdr:to>
      <xdr:col>2</xdr:col>
      <xdr:colOff>47625</xdr:colOff>
      <xdr:row>62</xdr:row>
      <xdr:rowOff>95250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132778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58</xdr:row>
      <xdr:rowOff>104775</xdr:rowOff>
    </xdr:from>
    <xdr:to>
      <xdr:col>5</xdr:col>
      <xdr:colOff>866775</xdr:colOff>
      <xdr:row>62</xdr:row>
      <xdr:rowOff>28575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38650" y="13201650"/>
          <a:ext cx="1257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11</xdr:row>
      <xdr:rowOff>57150</xdr:rowOff>
    </xdr:from>
    <xdr:to>
      <xdr:col>11</xdr:col>
      <xdr:colOff>0</xdr:colOff>
      <xdr:row>41</xdr:row>
      <xdr:rowOff>104775</xdr:rowOff>
    </xdr:to>
    <xdr:sp>
      <xdr:nvSpPr>
        <xdr:cNvPr id="11" name="AutoShape 18"/>
        <xdr:cNvSpPr>
          <a:spLocks/>
        </xdr:cNvSpPr>
      </xdr:nvSpPr>
      <xdr:spPr>
        <a:xfrm>
          <a:off x="10086975" y="2876550"/>
          <a:ext cx="476250" cy="6619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69</xdr:row>
      <xdr:rowOff>95250</xdr:rowOff>
    </xdr:from>
    <xdr:to>
      <xdr:col>1</xdr:col>
      <xdr:colOff>657225</xdr:colOff>
      <xdr:row>72</xdr:row>
      <xdr:rowOff>133350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6775" y="15573375"/>
          <a:ext cx="457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69</xdr:row>
      <xdr:rowOff>171450</xdr:rowOff>
    </xdr:from>
    <xdr:to>
      <xdr:col>4</xdr:col>
      <xdr:colOff>771525</xdr:colOff>
      <xdr:row>73</xdr:row>
      <xdr:rowOff>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5649575"/>
          <a:ext cx="523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88</xdr:row>
      <xdr:rowOff>104775</xdr:rowOff>
    </xdr:from>
    <xdr:to>
      <xdr:col>1</xdr:col>
      <xdr:colOff>695325</xdr:colOff>
      <xdr:row>91</xdr:row>
      <xdr:rowOff>123825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8675" y="19773900"/>
          <a:ext cx="533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94</xdr:row>
      <xdr:rowOff>200025</xdr:rowOff>
    </xdr:from>
    <xdr:to>
      <xdr:col>1</xdr:col>
      <xdr:colOff>695325</xdr:colOff>
      <xdr:row>97</xdr:row>
      <xdr:rowOff>142875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8675" y="21459825"/>
          <a:ext cx="53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99</xdr:row>
      <xdr:rowOff>428625</xdr:rowOff>
    </xdr:from>
    <xdr:to>
      <xdr:col>1</xdr:col>
      <xdr:colOff>676275</xdr:colOff>
      <xdr:row>103</xdr:row>
      <xdr:rowOff>123825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7725" y="23012400"/>
          <a:ext cx="49530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123825</xdr:colOff>
      <xdr:row>108</xdr:row>
      <xdr:rowOff>38100</xdr:rowOff>
    </xdr:from>
    <xdr:to>
      <xdr:col>1</xdr:col>
      <xdr:colOff>771525</xdr:colOff>
      <xdr:row>111</xdr:row>
      <xdr:rowOff>104775</xdr:rowOff>
    </xdr:to>
    <xdr:pic>
      <xdr:nvPicPr>
        <xdr:cNvPr id="17" name="Picture 4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" y="2466975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107</xdr:row>
      <xdr:rowOff>123825</xdr:rowOff>
    </xdr:from>
    <xdr:to>
      <xdr:col>6</xdr:col>
      <xdr:colOff>1104900</xdr:colOff>
      <xdr:row>112</xdr:row>
      <xdr:rowOff>0</xdr:rowOff>
    </xdr:to>
    <xdr:pic>
      <xdr:nvPicPr>
        <xdr:cNvPr id="18" name="Picture 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86500" y="2459355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44</xdr:row>
      <xdr:rowOff>9525</xdr:rowOff>
    </xdr:from>
    <xdr:to>
      <xdr:col>10</xdr:col>
      <xdr:colOff>390525</xdr:colOff>
      <xdr:row>66</xdr:row>
      <xdr:rowOff>133350</xdr:rowOff>
    </xdr:to>
    <xdr:sp>
      <xdr:nvSpPr>
        <xdr:cNvPr id="19" name="AutoShape 53"/>
        <xdr:cNvSpPr>
          <a:spLocks/>
        </xdr:cNvSpPr>
      </xdr:nvSpPr>
      <xdr:spPr>
        <a:xfrm>
          <a:off x="10039350" y="9925050"/>
          <a:ext cx="381000" cy="5076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118</xdr:row>
      <xdr:rowOff>38100</xdr:rowOff>
    </xdr:from>
    <xdr:to>
      <xdr:col>1</xdr:col>
      <xdr:colOff>762000</xdr:colOff>
      <xdr:row>121</xdr:row>
      <xdr:rowOff>152400</xdr:rowOff>
    </xdr:to>
    <xdr:pic>
      <xdr:nvPicPr>
        <xdr:cNvPr id="20" name="Picture 5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1525" y="2632710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129</xdr:row>
      <xdr:rowOff>57150</xdr:rowOff>
    </xdr:from>
    <xdr:to>
      <xdr:col>1</xdr:col>
      <xdr:colOff>752475</xdr:colOff>
      <xdr:row>132</xdr:row>
      <xdr:rowOff>152400</xdr:rowOff>
    </xdr:to>
    <xdr:pic>
      <xdr:nvPicPr>
        <xdr:cNvPr id="21" name="Picture 5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71525" y="28127325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128</xdr:row>
      <xdr:rowOff>104775</xdr:rowOff>
    </xdr:from>
    <xdr:to>
      <xdr:col>6</xdr:col>
      <xdr:colOff>1057275</xdr:colOff>
      <xdr:row>133</xdr:row>
      <xdr:rowOff>85725</xdr:rowOff>
    </xdr:to>
    <xdr:pic>
      <xdr:nvPicPr>
        <xdr:cNvPr id="22" name="Picture 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238875" y="28013025"/>
          <a:ext cx="857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118</xdr:row>
      <xdr:rowOff>95250</xdr:rowOff>
    </xdr:from>
    <xdr:to>
      <xdr:col>6</xdr:col>
      <xdr:colOff>1047750</xdr:colOff>
      <xdr:row>123</xdr:row>
      <xdr:rowOff>9525</xdr:rowOff>
    </xdr:to>
    <xdr:pic>
      <xdr:nvPicPr>
        <xdr:cNvPr id="23" name="Picture 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29350" y="2638425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141</xdr:row>
      <xdr:rowOff>57150</xdr:rowOff>
    </xdr:from>
    <xdr:to>
      <xdr:col>1</xdr:col>
      <xdr:colOff>657225</xdr:colOff>
      <xdr:row>142</xdr:row>
      <xdr:rowOff>95250</xdr:rowOff>
    </xdr:to>
    <xdr:pic>
      <xdr:nvPicPr>
        <xdr:cNvPr id="24" name="Picture 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57250" y="30070425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160</xdr:row>
      <xdr:rowOff>123825</xdr:rowOff>
    </xdr:from>
    <xdr:to>
      <xdr:col>1</xdr:col>
      <xdr:colOff>733425</xdr:colOff>
      <xdr:row>162</xdr:row>
      <xdr:rowOff>38100</xdr:rowOff>
    </xdr:to>
    <xdr:pic>
      <xdr:nvPicPr>
        <xdr:cNvPr id="25" name="Picture 7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19150" y="33270825"/>
          <a:ext cx="581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168</xdr:row>
      <xdr:rowOff>38100</xdr:rowOff>
    </xdr:from>
    <xdr:to>
      <xdr:col>1</xdr:col>
      <xdr:colOff>752475</xdr:colOff>
      <xdr:row>171</xdr:row>
      <xdr:rowOff>0</xdr:rowOff>
    </xdr:to>
    <xdr:pic>
      <xdr:nvPicPr>
        <xdr:cNvPr id="26" name="Picture 7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8675" y="3448050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160</xdr:row>
      <xdr:rowOff>38100</xdr:rowOff>
    </xdr:from>
    <xdr:to>
      <xdr:col>6</xdr:col>
      <xdr:colOff>952500</xdr:colOff>
      <xdr:row>163</xdr:row>
      <xdr:rowOff>0</xdr:rowOff>
    </xdr:to>
    <xdr:pic>
      <xdr:nvPicPr>
        <xdr:cNvPr id="27" name="Picture 7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410325" y="33185100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175</xdr:row>
      <xdr:rowOff>85725</xdr:rowOff>
    </xdr:from>
    <xdr:to>
      <xdr:col>2</xdr:col>
      <xdr:colOff>247650</xdr:colOff>
      <xdr:row>180</xdr:row>
      <xdr:rowOff>66675</xdr:rowOff>
    </xdr:to>
    <xdr:pic>
      <xdr:nvPicPr>
        <xdr:cNvPr id="28" name="Picture 7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5775" y="35661600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151</xdr:row>
      <xdr:rowOff>9525</xdr:rowOff>
    </xdr:from>
    <xdr:to>
      <xdr:col>1</xdr:col>
      <xdr:colOff>771525</xdr:colOff>
      <xdr:row>154</xdr:row>
      <xdr:rowOff>104775</xdr:rowOff>
    </xdr:to>
    <xdr:pic>
      <xdr:nvPicPr>
        <xdr:cNvPr id="29" name="Picture 16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90575" y="3168015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151</xdr:row>
      <xdr:rowOff>95250</xdr:rowOff>
    </xdr:from>
    <xdr:to>
      <xdr:col>6</xdr:col>
      <xdr:colOff>866775</xdr:colOff>
      <xdr:row>154</xdr:row>
      <xdr:rowOff>9525</xdr:rowOff>
    </xdr:to>
    <xdr:pic>
      <xdr:nvPicPr>
        <xdr:cNvPr id="30" name="Picture 16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48425" y="31765875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49</xdr:row>
      <xdr:rowOff>9525</xdr:rowOff>
    </xdr:from>
    <xdr:to>
      <xdr:col>14</xdr:col>
      <xdr:colOff>38100</xdr:colOff>
      <xdr:row>56</xdr:row>
      <xdr:rowOff>142875</xdr:rowOff>
    </xdr:to>
    <xdr:pic>
      <xdr:nvPicPr>
        <xdr:cNvPr id="31" name="Picture 20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68025" y="10810875"/>
          <a:ext cx="15049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17</xdr:row>
      <xdr:rowOff>0</xdr:rowOff>
    </xdr:from>
    <xdr:to>
      <xdr:col>14</xdr:col>
      <xdr:colOff>28575</xdr:colOff>
      <xdr:row>24</xdr:row>
      <xdr:rowOff>123825</xdr:rowOff>
    </xdr:to>
    <xdr:pic>
      <xdr:nvPicPr>
        <xdr:cNvPr id="32" name="Picture 20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58500" y="3962400"/>
          <a:ext cx="15049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69</xdr:row>
      <xdr:rowOff>200025</xdr:rowOff>
    </xdr:from>
    <xdr:to>
      <xdr:col>14</xdr:col>
      <xdr:colOff>57150</xdr:colOff>
      <xdr:row>77</xdr:row>
      <xdr:rowOff>142875</xdr:rowOff>
    </xdr:to>
    <xdr:pic>
      <xdr:nvPicPr>
        <xdr:cNvPr id="33" name="Picture 20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87075" y="15678150"/>
          <a:ext cx="15049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87</xdr:row>
      <xdr:rowOff>142875</xdr:rowOff>
    </xdr:from>
    <xdr:to>
      <xdr:col>14</xdr:col>
      <xdr:colOff>66675</xdr:colOff>
      <xdr:row>95</xdr:row>
      <xdr:rowOff>57150</xdr:rowOff>
    </xdr:to>
    <xdr:pic>
      <xdr:nvPicPr>
        <xdr:cNvPr id="34" name="Picture 20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96600" y="19650075"/>
          <a:ext cx="15049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57150</xdr:rowOff>
    </xdr:from>
    <xdr:to>
      <xdr:col>11</xdr:col>
      <xdr:colOff>123825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561975" y="57150"/>
        <a:ext cx="62674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B17"/>
  <sheetViews>
    <sheetView showGridLines="0" showRowColHeaders="0" tabSelected="1" workbookViewId="0" topLeftCell="A1">
      <selection activeCell="E12" sqref="E12"/>
    </sheetView>
  </sheetViews>
  <sheetFormatPr defaultColWidth="9.140625" defaultRowHeight="12.75"/>
  <cols>
    <col min="1" max="1" width="3.140625" style="0" customWidth="1"/>
    <col min="2" max="2" width="100.28125" style="0" customWidth="1"/>
    <col min="3" max="3" width="5.28125" style="0" customWidth="1"/>
    <col min="4" max="16384" width="11.421875" style="0" customWidth="1"/>
  </cols>
  <sheetData>
    <row r="1" ht="26.25">
      <c r="B1" s="280" t="s">
        <v>31</v>
      </c>
    </row>
    <row r="2" ht="12.75">
      <c r="B2" s="86"/>
    </row>
    <row r="3" ht="12.75">
      <c r="B3" s="86"/>
    </row>
    <row r="4" ht="12.75">
      <c r="B4" s="281" t="s">
        <v>32</v>
      </c>
    </row>
    <row r="5" ht="25.5">
      <c r="B5" s="281" t="s">
        <v>33</v>
      </c>
    </row>
    <row r="6" ht="12.75">
      <c r="B6" s="281" t="s">
        <v>34</v>
      </c>
    </row>
    <row r="7" ht="12.75">
      <c r="B7" s="281"/>
    </row>
    <row r="8" ht="12.75">
      <c r="B8" s="281" t="s">
        <v>35</v>
      </c>
    </row>
    <row r="9" ht="12.75">
      <c r="B9" s="281" t="s">
        <v>36</v>
      </c>
    </row>
    <row r="10" ht="12.75">
      <c r="B10" s="281"/>
    </row>
    <row r="11" ht="25.5">
      <c r="B11" s="281" t="s">
        <v>37</v>
      </c>
    </row>
    <row r="12" ht="12.75">
      <c r="B12" s="281"/>
    </row>
    <row r="13" ht="25.5">
      <c r="B13" s="281" t="s">
        <v>38</v>
      </c>
    </row>
    <row r="14" ht="12.75">
      <c r="B14" s="281"/>
    </row>
    <row r="15" ht="12.75">
      <c r="B15" s="281"/>
    </row>
    <row r="16" ht="12.75">
      <c r="B16" s="87"/>
    </row>
    <row r="17" ht="26.25">
      <c r="B17" s="279" t="s">
        <v>14</v>
      </c>
    </row>
  </sheetData>
  <hyperlinks>
    <hyperlink ref="B17" location="'Dane wsadowe'!A1" display="START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T187"/>
  <sheetViews>
    <sheetView showGridLines="0" showRowColHeaders="0" zoomScale="75" zoomScaleNormal="75" workbookViewId="0" topLeftCell="A163">
      <selection activeCell="E187" sqref="E187:G187"/>
    </sheetView>
  </sheetViews>
  <sheetFormatPr defaultColWidth="9.140625" defaultRowHeight="12.75"/>
  <cols>
    <col min="1" max="1" width="10.00390625" style="0" customWidth="1"/>
    <col min="2" max="2" width="12.28125" style="0" customWidth="1"/>
    <col min="3" max="3" width="19.421875" style="0" customWidth="1"/>
    <col min="5" max="5" width="21.57421875" style="0" customWidth="1"/>
    <col min="6" max="6" width="18.140625" style="0" customWidth="1"/>
    <col min="7" max="7" width="19.140625" style="0" customWidth="1"/>
    <col min="8" max="8" width="10.28125" style="0" bestFit="1" customWidth="1"/>
    <col min="9" max="9" width="12.140625" style="0" customWidth="1"/>
    <col min="10" max="10" width="18.28125" style="0" customWidth="1"/>
    <col min="11" max="11" width="8.00390625" style="0" customWidth="1"/>
    <col min="12" max="12" width="3.7109375" style="0" customWidth="1"/>
    <col min="13" max="19" width="11.421875" style="0" customWidth="1"/>
    <col min="20" max="20" width="17.57421875" style="0" customWidth="1"/>
    <col min="21" max="16384" width="11.421875" style="0" customWidth="1"/>
  </cols>
  <sheetData>
    <row r="1" spans="1:11" ht="39" customHeight="1">
      <c r="A1" s="277"/>
      <c r="B1" s="333" t="s">
        <v>198</v>
      </c>
      <c r="C1" s="333"/>
      <c r="D1" s="333"/>
      <c r="E1" s="333"/>
      <c r="F1" s="333"/>
      <c r="G1" s="333"/>
      <c r="H1" s="333"/>
      <c r="I1" s="333"/>
      <c r="J1" s="333"/>
      <c r="K1" s="277"/>
    </row>
    <row r="2" spans="2:10" ht="30" customHeight="1">
      <c r="B2" s="334" t="s">
        <v>199</v>
      </c>
      <c r="C2" s="334"/>
      <c r="D2" s="334"/>
      <c r="E2" s="334"/>
      <c r="F2" s="334"/>
      <c r="G2" s="334"/>
      <c r="H2" s="334"/>
      <c r="I2" s="334"/>
      <c r="J2" s="334"/>
    </row>
    <row r="3" ht="40.5" customHeight="1"/>
    <row r="4" spans="1:11" ht="15.75">
      <c r="A4" s="338" t="s">
        <v>197</v>
      </c>
      <c r="B4" s="338"/>
      <c r="C4" s="338"/>
      <c r="D4" s="338"/>
      <c r="E4" s="338"/>
      <c r="F4" s="338"/>
      <c r="G4" s="338"/>
      <c r="H4" s="338"/>
      <c r="I4" s="338"/>
      <c r="J4" s="338"/>
      <c r="K4" s="30"/>
    </row>
    <row r="6" spans="9:10" ht="13.5" thickBot="1">
      <c r="I6" s="70"/>
      <c r="J6" s="92" t="s">
        <v>43</v>
      </c>
    </row>
    <row r="7" spans="2:10" ht="13.5" thickBot="1">
      <c r="B7" s="88" t="s">
        <v>39</v>
      </c>
      <c r="C7" s="66"/>
      <c r="D7" s="68"/>
      <c r="E7" s="68"/>
      <c r="F7" s="78">
        <v>52</v>
      </c>
      <c r="G7" s="90" t="s">
        <v>41</v>
      </c>
      <c r="I7" s="42"/>
      <c r="J7" s="92" t="s">
        <v>44</v>
      </c>
    </row>
    <row r="8" spans="2:10" ht="13.5" thickBot="1">
      <c r="B8" s="89" t="s">
        <v>40</v>
      </c>
      <c r="C8" s="67"/>
      <c r="D8" s="69"/>
      <c r="E8" s="110"/>
      <c r="F8" s="79">
        <v>0.37</v>
      </c>
      <c r="G8" s="91" t="s">
        <v>42</v>
      </c>
      <c r="I8" s="56"/>
      <c r="J8" s="92" t="s">
        <v>45</v>
      </c>
    </row>
    <row r="9" spans="1:10" ht="12.75">
      <c r="A9" s="31"/>
      <c r="B9" s="13"/>
      <c r="C9" s="13"/>
      <c r="D9" s="13"/>
      <c r="E9" s="13"/>
      <c r="F9" s="13"/>
      <c r="G9" s="13"/>
      <c r="H9" s="31"/>
      <c r="I9" s="31"/>
      <c r="J9" s="31"/>
    </row>
    <row r="10" spans="1:20" ht="15.75">
      <c r="A10" s="341" t="s">
        <v>46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0"/>
      <c r="T10" s="54" t="s">
        <v>13</v>
      </c>
    </row>
    <row r="11" spans="1:20" ht="1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S11" s="61"/>
      <c r="T11" s="71">
        <v>0</v>
      </c>
    </row>
    <row r="12" spans="1:20" ht="15" customHeight="1">
      <c r="A12" s="93"/>
      <c r="B12" s="94" t="s">
        <v>47</v>
      </c>
      <c r="C12" s="94"/>
      <c r="D12" s="94"/>
      <c r="E12" s="93"/>
      <c r="F12" s="93"/>
      <c r="G12" s="95"/>
      <c r="H12" s="96"/>
      <c r="I12" s="96"/>
      <c r="J12" s="95"/>
      <c r="S12" s="61"/>
      <c r="T12" s="55" t="s">
        <v>10</v>
      </c>
    </row>
    <row r="13" spans="2:20" ht="15" customHeight="1">
      <c r="B13" s="339"/>
      <c r="C13" s="339"/>
      <c r="D13" s="80"/>
      <c r="G13" s="13"/>
      <c r="H13" s="340"/>
      <c r="I13" s="340"/>
      <c r="J13" s="13"/>
      <c r="S13" s="61"/>
      <c r="T13" s="55" t="s">
        <v>2</v>
      </c>
    </row>
    <row r="14" spans="2:20" ht="15" customHeight="1">
      <c r="B14" s="40"/>
      <c r="C14" s="4"/>
      <c r="D14" s="4"/>
      <c r="E14" s="40"/>
      <c r="G14" s="13"/>
      <c r="H14" s="16"/>
      <c r="I14" s="4"/>
      <c r="J14" s="13"/>
      <c r="S14" s="61"/>
      <c r="T14" s="55" t="s">
        <v>3</v>
      </c>
    </row>
    <row r="15" spans="2:20" ht="15" customHeight="1">
      <c r="B15" s="17"/>
      <c r="C15" s="18"/>
      <c r="D15" s="18"/>
      <c r="E15" s="5"/>
      <c r="G15" s="13"/>
      <c r="H15" s="17"/>
      <c r="I15" s="18"/>
      <c r="J15" s="13"/>
      <c r="L15" s="99" t="s">
        <v>50</v>
      </c>
      <c r="M15" s="92"/>
      <c r="N15" s="92"/>
      <c r="O15" s="92"/>
      <c r="S15" s="61"/>
      <c r="T15" s="55" t="s">
        <v>4</v>
      </c>
    </row>
    <row r="16" spans="1:20" ht="15" customHeight="1">
      <c r="A16" s="84" t="s">
        <v>15</v>
      </c>
      <c r="B16" s="17"/>
      <c r="C16" s="18"/>
      <c r="D16" s="18"/>
      <c r="E16" s="50" t="s">
        <v>16</v>
      </c>
      <c r="G16" s="13"/>
      <c r="H16" s="17"/>
      <c r="J16" s="13"/>
      <c r="L16" s="100" t="s">
        <v>51</v>
      </c>
      <c r="M16" s="101" t="s">
        <v>52</v>
      </c>
      <c r="N16" s="92"/>
      <c r="O16" s="92"/>
      <c r="S16" s="61"/>
      <c r="T16" s="55" t="s">
        <v>5</v>
      </c>
    </row>
    <row r="17" spans="2:20" ht="15" customHeight="1">
      <c r="B17" s="17"/>
      <c r="C17" s="18"/>
      <c r="D17" s="18"/>
      <c r="E17" s="5"/>
      <c r="G17" s="13"/>
      <c r="H17" s="17"/>
      <c r="I17" s="18"/>
      <c r="J17" s="13"/>
      <c r="L17" s="92"/>
      <c r="M17" s="92" t="s">
        <v>1</v>
      </c>
      <c r="N17" s="92"/>
      <c r="O17" s="92"/>
      <c r="S17" s="61"/>
      <c r="T17" s="55" t="s">
        <v>6</v>
      </c>
    </row>
    <row r="18" spans="1:20" ht="38.25">
      <c r="A18" s="97" t="s">
        <v>48</v>
      </c>
      <c r="B18" s="19"/>
      <c r="C18" s="98" t="s">
        <v>49</v>
      </c>
      <c r="D18" s="76"/>
      <c r="E18" s="97" t="s">
        <v>48</v>
      </c>
      <c r="G18" s="98" t="s">
        <v>49</v>
      </c>
      <c r="I18" s="18"/>
      <c r="J18" s="13"/>
      <c r="L18" s="28" t="s">
        <v>0</v>
      </c>
      <c r="M18" s="92"/>
      <c r="N18" s="92"/>
      <c r="O18" s="92"/>
      <c r="S18" s="61"/>
      <c r="T18" s="55" t="s">
        <v>7</v>
      </c>
    </row>
    <row r="19" spans="1:20" ht="16.5" customHeight="1">
      <c r="A19" s="41">
        <v>0</v>
      </c>
      <c r="B19" s="31"/>
      <c r="C19" s="49">
        <v>0</v>
      </c>
      <c r="D19" s="6"/>
      <c r="E19" s="41">
        <v>0</v>
      </c>
      <c r="F19" s="31"/>
      <c r="G19" s="49">
        <v>0</v>
      </c>
      <c r="L19" s="102" t="s">
        <v>0</v>
      </c>
      <c r="M19" s="92"/>
      <c r="N19" s="92"/>
      <c r="O19" s="92"/>
      <c r="S19" s="61"/>
      <c r="T19" s="55" t="s">
        <v>8</v>
      </c>
    </row>
    <row r="20" spans="2:20" ht="16.5" customHeight="1">
      <c r="B20" s="11"/>
      <c r="C20" s="12"/>
      <c r="D20" s="12"/>
      <c r="L20" s="102" t="s">
        <v>0</v>
      </c>
      <c r="M20" s="92"/>
      <c r="N20" s="92"/>
      <c r="O20" s="92"/>
      <c r="S20" s="61"/>
      <c r="T20" s="55" t="s">
        <v>9</v>
      </c>
    </row>
    <row r="21" spans="2:20" ht="16.5" customHeight="1">
      <c r="B21" s="11"/>
      <c r="C21" s="12"/>
      <c r="D21" s="12"/>
      <c r="L21" s="102" t="s">
        <v>0</v>
      </c>
      <c r="M21" s="92"/>
      <c r="N21" s="92"/>
      <c r="O21" s="92"/>
      <c r="S21" s="61"/>
      <c r="T21" s="55" t="s">
        <v>55</v>
      </c>
    </row>
    <row r="22" spans="1:20" ht="16.5" customHeight="1">
      <c r="A22" s="3"/>
      <c r="B22" s="94" t="s">
        <v>60</v>
      </c>
      <c r="C22" s="1"/>
      <c r="D22" s="1"/>
      <c r="E22" s="3"/>
      <c r="F22" s="3"/>
      <c r="G22" s="3"/>
      <c r="H22" s="1"/>
      <c r="I22" s="1"/>
      <c r="J22" s="3"/>
      <c r="L22" s="102" t="s">
        <v>0</v>
      </c>
      <c r="M22" s="92"/>
      <c r="N22" s="92"/>
      <c r="O22" s="92"/>
      <c r="S22" s="61"/>
      <c r="T22" s="55" t="s">
        <v>56</v>
      </c>
    </row>
    <row r="23" spans="2:20" ht="16.5" customHeight="1">
      <c r="B23" s="339"/>
      <c r="C23" s="339"/>
      <c r="D23" s="80"/>
      <c r="H23" s="339"/>
      <c r="I23" s="339"/>
      <c r="L23" s="102" t="s">
        <v>0</v>
      </c>
      <c r="M23" s="92"/>
      <c r="N23" s="92"/>
      <c r="O23" s="92"/>
      <c r="S23" s="61"/>
      <c r="T23" s="55" t="s">
        <v>57</v>
      </c>
    </row>
    <row r="24" spans="2:20" ht="16.5" customHeight="1">
      <c r="B24" s="40"/>
      <c r="C24" s="4"/>
      <c r="D24" s="4"/>
      <c r="E24" s="40"/>
      <c r="H24" s="16"/>
      <c r="J24" s="5"/>
      <c r="L24" s="102" t="s">
        <v>0</v>
      </c>
      <c r="M24" s="92"/>
      <c r="N24" s="92"/>
      <c r="O24" s="92"/>
      <c r="S24" s="61"/>
      <c r="T24" s="55" t="s">
        <v>58</v>
      </c>
    </row>
    <row r="25" spans="2:20" ht="15" customHeight="1">
      <c r="B25" s="17"/>
      <c r="C25" s="18"/>
      <c r="D25" s="18"/>
      <c r="E25" s="13"/>
      <c r="F25" s="23"/>
      <c r="H25" s="17"/>
      <c r="I25" s="18"/>
      <c r="J25" s="5"/>
      <c r="L25" s="103"/>
      <c r="M25" s="92"/>
      <c r="N25" s="92"/>
      <c r="O25" s="92"/>
      <c r="S25" s="61"/>
      <c r="T25" s="55" t="s">
        <v>59</v>
      </c>
    </row>
    <row r="26" spans="1:15" ht="15" customHeight="1">
      <c r="A26" s="84" t="s">
        <v>17</v>
      </c>
      <c r="B26" s="17"/>
      <c r="C26" s="18"/>
      <c r="D26" s="18"/>
      <c r="E26" s="85" t="s">
        <v>18</v>
      </c>
      <c r="H26" s="17"/>
      <c r="I26" s="18"/>
      <c r="J26" s="5"/>
      <c r="L26" s="100" t="s">
        <v>53</v>
      </c>
      <c r="M26" s="101" t="s">
        <v>54</v>
      </c>
      <c r="N26" s="92"/>
      <c r="O26" s="92"/>
    </row>
    <row r="27" spans="2:15" ht="15" customHeight="1">
      <c r="B27" s="17"/>
      <c r="C27" s="18"/>
      <c r="D27" s="18"/>
      <c r="E27" s="13"/>
      <c r="F27" s="20"/>
      <c r="H27" s="17"/>
      <c r="I27" s="18"/>
      <c r="J27" s="5"/>
      <c r="L27" s="28" t="s">
        <v>0</v>
      </c>
      <c r="M27" s="104" t="s">
        <v>55</v>
      </c>
      <c r="N27" s="92"/>
      <c r="O27" s="92"/>
    </row>
    <row r="28" spans="2:15" ht="15" customHeight="1">
      <c r="B28" s="17"/>
      <c r="C28" s="24"/>
      <c r="D28" s="24"/>
      <c r="E28" s="13"/>
      <c r="F28" s="21"/>
      <c r="G28" s="22"/>
      <c r="H28" s="17"/>
      <c r="I28" s="18"/>
      <c r="L28" s="102" t="s">
        <v>0</v>
      </c>
      <c r="M28" s="92" t="s">
        <v>56</v>
      </c>
      <c r="N28" s="92"/>
      <c r="O28" s="92"/>
    </row>
    <row r="29" spans="1:15" ht="38.25">
      <c r="A29" s="97" t="s">
        <v>48</v>
      </c>
      <c r="B29" s="11"/>
      <c r="C29" s="98" t="s">
        <v>49</v>
      </c>
      <c r="D29" s="76"/>
      <c r="E29" s="97" t="s">
        <v>48</v>
      </c>
      <c r="G29" s="98" t="s">
        <v>49</v>
      </c>
      <c r="L29" s="102" t="s">
        <v>0</v>
      </c>
      <c r="M29" s="97" t="s">
        <v>57</v>
      </c>
      <c r="N29" s="92"/>
      <c r="O29" s="92"/>
    </row>
    <row r="30" spans="1:15" ht="15" customHeight="1">
      <c r="A30" s="41">
        <v>0</v>
      </c>
      <c r="B30" s="31"/>
      <c r="C30" s="49">
        <v>0</v>
      </c>
      <c r="D30" s="6"/>
      <c r="E30" s="41">
        <v>0</v>
      </c>
      <c r="F30" s="31"/>
      <c r="G30" s="49">
        <v>0</v>
      </c>
      <c r="L30" s="102" t="s">
        <v>0</v>
      </c>
      <c r="M30" s="92" t="s">
        <v>58</v>
      </c>
      <c r="N30" s="92"/>
      <c r="O30" s="92"/>
    </row>
    <row r="31" spans="1:15" ht="15" customHeight="1">
      <c r="A31" s="31"/>
      <c r="B31" s="31"/>
      <c r="C31" s="31"/>
      <c r="D31" s="6"/>
      <c r="E31" s="31"/>
      <c r="F31" s="31"/>
      <c r="G31" s="31"/>
      <c r="H31" s="6"/>
      <c r="I31" s="6"/>
      <c r="J31" s="31"/>
      <c r="L31" s="102" t="s">
        <v>0</v>
      </c>
      <c r="M31" s="105" t="s">
        <v>59</v>
      </c>
      <c r="N31" s="92"/>
      <c r="O31" s="92"/>
    </row>
    <row r="32" spans="1:15" ht="15" customHeight="1">
      <c r="A32" s="3"/>
      <c r="B32" s="94" t="s">
        <v>61</v>
      </c>
      <c r="C32" s="1"/>
      <c r="D32" s="1"/>
      <c r="E32" s="3"/>
      <c r="F32" s="3"/>
      <c r="G32" s="3"/>
      <c r="H32" s="1"/>
      <c r="I32" s="1"/>
      <c r="J32" s="3"/>
      <c r="L32" s="102"/>
      <c r="M32" s="105"/>
      <c r="N32" s="92"/>
      <c r="O32" s="92"/>
    </row>
    <row r="33" spans="2:12" ht="15">
      <c r="B33" s="339"/>
      <c r="C33" s="339"/>
      <c r="D33" s="80"/>
      <c r="H33" s="339"/>
      <c r="I33" s="339"/>
      <c r="L33" s="28"/>
    </row>
    <row r="34" spans="2:12" ht="17.25">
      <c r="B34" s="40"/>
      <c r="C34" s="4"/>
      <c r="D34" s="4"/>
      <c r="E34" s="40"/>
      <c r="H34" s="16"/>
      <c r="J34" s="5"/>
      <c r="L34" s="28"/>
    </row>
    <row r="35" spans="2:10" ht="12.75">
      <c r="B35" s="17"/>
      <c r="C35" s="18"/>
      <c r="D35" s="18"/>
      <c r="E35" s="13"/>
      <c r="F35" s="13"/>
      <c r="G35" s="13"/>
      <c r="H35" s="17"/>
      <c r="I35" s="18"/>
      <c r="J35" s="5"/>
    </row>
    <row r="36" spans="1:10" ht="12.75">
      <c r="A36" s="84" t="s">
        <v>16</v>
      </c>
      <c r="B36" s="17"/>
      <c r="C36" s="18"/>
      <c r="D36" s="18"/>
      <c r="E36" s="85" t="s">
        <v>19</v>
      </c>
      <c r="F36" s="13"/>
      <c r="G36" s="13"/>
      <c r="H36" s="17"/>
      <c r="I36" s="18"/>
      <c r="J36" s="5"/>
    </row>
    <row r="37" spans="2:10" ht="12.75">
      <c r="B37" s="17"/>
      <c r="C37" s="18"/>
      <c r="D37" s="18"/>
      <c r="E37" s="13"/>
      <c r="F37" s="13"/>
      <c r="G37" s="13"/>
      <c r="H37" s="17"/>
      <c r="I37" s="18"/>
      <c r="J37" s="5"/>
    </row>
    <row r="38" spans="2:9" ht="12.75">
      <c r="B38" s="17"/>
      <c r="C38" s="18"/>
      <c r="D38" s="18"/>
      <c r="E38" s="13"/>
      <c r="F38" s="13"/>
      <c r="G38" s="13"/>
      <c r="H38" s="17"/>
      <c r="I38" s="18"/>
    </row>
    <row r="39" spans="1:7" ht="38.25">
      <c r="A39" s="97" t="s">
        <v>48</v>
      </c>
      <c r="B39" s="11"/>
      <c r="C39" s="98" t="s">
        <v>49</v>
      </c>
      <c r="D39" s="76"/>
      <c r="E39" s="97" t="s">
        <v>48</v>
      </c>
      <c r="G39" s="98" t="s">
        <v>49</v>
      </c>
    </row>
    <row r="40" spans="1:7" ht="12.75">
      <c r="A40" s="41">
        <v>0</v>
      </c>
      <c r="B40" s="31"/>
      <c r="C40" s="49">
        <v>0</v>
      </c>
      <c r="D40" s="6"/>
      <c r="E40" s="41">
        <v>0</v>
      </c>
      <c r="F40" s="31"/>
      <c r="G40" s="49">
        <v>0</v>
      </c>
    </row>
    <row r="41" spans="1:11" ht="12.75">
      <c r="A41" s="6"/>
      <c r="B41" s="31"/>
      <c r="C41" s="6"/>
      <c r="D41" s="6"/>
      <c r="E41" s="6"/>
      <c r="F41" s="31"/>
      <c r="G41" s="31"/>
      <c r="H41" s="6"/>
      <c r="I41" s="31"/>
      <c r="J41" s="31"/>
      <c r="K41" s="31"/>
    </row>
    <row r="42" spans="1:11" ht="12.75">
      <c r="A42" s="6"/>
      <c r="B42" s="31"/>
      <c r="C42" s="6"/>
      <c r="D42" s="6"/>
      <c r="E42" s="6"/>
      <c r="F42" s="31"/>
      <c r="G42" s="31"/>
      <c r="H42" s="6"/>
      <c r="I42" s="31"/>
      <c r="J42" s="31"/>
      <c r="K42" s="31"/>
    </row>
    <row r="43" spans="1:11" ht="15.75">
      <c r="A43" s="341" t="s">
        <v>63</v>
      </c>
      <c r="B43" s="341"/>
      <c r="C43" s="341"/>
      <c r="D43" s="341"/>
      <c r="E43" s="341"/>
      <c r="F43" s="341"/>
      <c r="G43" s="341"/>
      <c r="H43" s="341"/>
      <c r="I43" s="341"/>
      <c r="J43" s="341"/>
      <c r="K43" s="30"/>
    </row>
    <row r="45" spans="1:10" ht="12.75">
      <c r="A45" s="1"/>
      <c r="B45" s="94" t="s">
        <v>62</v>
      </c>
      <c r="C45" s="1"/>
      <c r="D45" s="1"/>
      <c r="E45" s="1"/>
      <c r="F45" s="3"/>
      <c r="G45" s="1"/>
      <c r="H45" s="1"/>
      <c r="I45" s="1"/>
      <c r="J45" s="1"/>
    </row>
    <row r="47" spans="12:15" ht="15">
      <c r="L47" s="99" t="s">
        <v>50</v>
      </c>
      <c r="M47" s="92"/>
      <c r="N47" s="92"/>
      <c r="O47" s="92"/>
    </row>
    <row r="48" spans="2:15" ht="16.5">
      <c r="B48" s="40"/>
      <c r="E48" s="40"/>
      <c r="L48" s="100" t="s">
        <v>51</v>
      </c>
      <c r="M48" s="101" t="s">
        <v>52</v>
      </c>
      <c r="N48" s="92"/>
      <c r="O48" s="92"/>
    </row>
    <row r="49" spans="12:15" ht="12.75">
      <c r="L49" s="92"/>
      <c r="M49" s="92" t="s">
        <v>1</v>
      </c>
      <c r="N49" s="92"/>
      <c r="O49" s="92"/>
    </row>
    <row r="50" spans="1:15" ht="24" customHeight="1">
      <c r="A50" s="84" t="s">
        <v>20</v>
      </c>
      <c r="E50" s="84" t="s">
        <v>21</v>
      </c>
      <c r="L50" s="28" t="s">
        <v>0</v>
      </c>
      <c r="M50" s="92"/>
      <c r="N50" s="92"/>
      <c r="O50" s="92"/>
    </row>
    <row r="51" spans="12:15" ht="17.25">
      <c r="L51" s="102" t="s">
        <v>0</v>
      </c>
      <c r="M51" s="92"/>
      <c r="N51" s="92"/>
      <c r="O51" s="92"/>
    </row>
    <row r="52" spans="12:15" ht="17.25">
      <c r="L52" s="102" t="s">
        <v>0</v>
      </c>
      <c r="M52" s="92"/>
      <c r="N52" s="92"/>
      <c r="O52" s="92"/>
    </row>
    <row r="53" spans="1:15" ht="38.25">
      <c r="A53" s="97" t="s">
        <v>48</v>
      </c>
      <c r="C53" s="98" t="s">
        <v>49</v>
      </c>
      <c r="D53" s="76"/>
      <c r="E53" s="97" t="s">
        <v>48</v>
      </c>
      <c r="G53" s="98" t="s">
        <v>49</v>
      </c>
      <c r="L53" s="102" t="s">
        <v>0</v>
      </c>
      <c r="M53" s="92"/>
      <c r="N53" s="92"/>
      <c r="O53" s="92"/>
    </row>
    <row r="54" spans="1:15" ht="17.25">
      <c r="A54" s="41">
        <v>0</v>
      </c>
      <c r="B54" s="31"/>
      <c r="C54" s="49">
        <v>0</v>
      </c>
      <c r="D54" s="6"/>
      <c r="E54" s="41">
        <v>0</v>
      </c>
      <c r="F54" s="31"/>
      <c r="G54" s="49">
        <v>0</v>
      </c>
      <c r="L54" s="168" t="s">
        <v>0</v>
      </c>
      <c r="M54" s="92"/>
      <c r="N54" s="92"/>
      <c r="O54" s="92"/>
    </row>
    <row r="55" spans="12:15" ht="17.25">
      <c r="L55" s="168" t="s">
        <v>0</v>
      </c>
      <c r="M55" s="92"/>
      <c r="N55" s="92"/>
      <c r="O55" s="92"/>
    </row>
    <row r="56" spans="1:15" ht="17.25">
      <c r="A56" s="1"/>
      <c r="B56" s="94" t="s">
        <v>64</v>
      </c>
      <c r="C56" s="1"/>
      <c r="D56" s="1"/>
      <c r="E56" s="3"/>
      <c r="F56" s="3"/>
      <c r="G56" s="3"/>
      <c r="H56" s="3"/>
      <c r="I56" s="3"/>
      <c r="J56" s="3"/>
      <c r="L56" s="168" t="s">
        <v>0</v>
      </c>
      <c r="M56" s="92"/>
      <c r="N56" s="92"/>
      <c r="O56" s="92"/>
    </row>
    <row r="57" spans="12:15" ht="17.25">
      <c r="L57" s="103"/>
      <c r="M57" s="92"/>
      <c r="N57" s="92"/>
      <c r="O57" s="92"/>
    </row>
    <row r="58" spans="12:15" ht="15">
      <c r="L58" s="100" t="s">
        <v>53</v>
      </c>
      <c r="M58" s="101" t="s">
        <v>54</v>
      </c>
      <c r="N58" s="92"/>
      <c r="O58" s="92"/>
    </row>
    <row r="59" spans="2:15" ht="17.25">
      <c r="B59" s="40"/>
      <c r="E59" s="40"/>
      <c r="L59" s="28" t="s">
        <v>0</v>
      </c>
      <c r="M59" s="104" t="s">
        <v>55</v>
      </c>
      <c r="N59" s="92"/>
      <c r="O59" s="92"/>
    </row>
    <row r="60" spans="2:15" ht="17.25">
      <c r="B60" s="34"/>
      <c r="E60" s="36"/>
      <c r="L60" s="102" t="s">
        <v>0</v>
      </c>
      <c r="M60" s="92" t="s">
        <v>56</v>
      </c>
      <c r="N60" s="92"/>
      <c r="O60" s="92"/>
    </row>
    <row r="61" spans="1:15" ht="17.25">
      <c r="A61" s="84" t="s">
        <v>22</v>
      </c>
      <c r="E61" s="84" t="s">
        <v>23</v>
      </c>
      <c r="L61" s="102" t="s">
        <v>0</v>
      </c>
      <c r="M61" s="97" t="s">
        <v>57</v>
      </c>
      <c r="N61" s="92"/>
      <c r="O61" s="92"/>
    </row>
    <row r="62" spans="8:15" ht="17.25">
      <c r="H62" s="25"/>
      <c r="L62" s="102" t="s">
        <v>0</v>
      </c>
      <c r="M62" s="92" t="s">
        <v>58</v>
      </c>
      <c r="N62" s="92"/>
      <c r="O62" s="92"/>
    </row>
    <row r="63" spans="12:15" ht="17.25">
      <c r="L63" s="102" t="s">
        <v>0</v>
      </c>
      <c r="M63" s="105" t="s">
        <v>59</v>
      </c>
      <c r="N63" s="92"/>
      <c r="O63" s="92"/>
    </row>
    <row r="64" spans="1:12" ht="25.5">
      <c r="A64" s="97" t="s">
        <v>48</v>
      </c>
      <c r="C64" s="98" t="s">
        <v>49</v>
      </c>
      <c r="D64" s="76"/>
      <c r="E64" s="97" t="s">
        <v>48</v>
      </c>
      <c r="G64" s="98" t="s">
        <v>49</v>
      </c>
      <c r="L64" s="28"/>
    </row>
    <row r="65" spans="1:12" ht="15">
      <c r="A65" s="41">
        <v>0</v>
      </c>
      <c r="B65" s="31"/>
      <c r="C65" s="49">
        <v>0</v>
      </c>
      <c r="D65" s="6"/>
      <c r="E65" s="41">
        <v>0</v>
      </c>
      <c r="F65" s="31"/>
      <c r="G65" s="49">
        <v>0</v>
      </c>
      <c r="L65" s="28"/>
    </row>
    <row r="67" ht="15">
      <c r="L67" s="28"/>
    </row>
    <row r="68" spans="1:15" ht="15.75">
      <c r="A68" s="341" t="s">
        <v>65</v>
      </c>
      <c r="B68" s="341"/>
      <c r="C68" s="341"/>
      <c r="D68" s="341"/>
      <c r="E68" s="341"/>
      <c r="F68" s="341"/>
      <c r="G68" s="341"/>
      <c r="H68" s="341"/>
      <c r="I68" s="341"/>
      <c r="J68" s="341"/>
      <c r="K68" s="30"/>
      <c r="L68" s="99" t="s">
        <v>50</v>
      </c>
      <c r="M68" s="92"/>
      <c r="N68" s="92"/>
      <c r="O68" s="92"/>
    </row>
    <row r="69" spans="11:15" ht="17.25" customHeight="1">
      <c r="K69" s="31"/>
      <c r="L69" s="100" t="s">
        <v>51</v>
      </c>
      <c r="M69" s="101" t="s">
        <v>52</v>
      </c>
      <c r="N69" s="92"/>
      <c r="O69" s="92"/>
    </row>
    <row r="70" spans="1:16" s="13" customFormat="1" ht="17.25">
      <c r="A70" s="32"/>
      <c r="B70" s="34"/>
      <c r="C70" s="35"/>
      <c r="D70" s="35"/>
      <c r="E70" s="10"/>
      <c r="G70" s="10"/>
      <c r="H70" s="10"/>
      <c r="I70" s="10"/>
      <c r="J70" s="10"/>
      <c r="L70" s="92"/>
      <c r="M70" s="92" t="s">
        <v>1</v>
      </c>
      <c r="N70" s="92"/>
      <c r="O70" s="92"/>
      <c r="P70"/>
    </row>
    <row r="71" spans="2:16" s="13" customFormat="1" ht="21.75" customHeight="1">
      <c r="B71"/>
      <c r="L71" s="28" t="s">
        <v>0</v>
      </c>
      <c r="M71" s="92"/>
      <c r="N71" s="92"/>
      <c r="O71" s="92"/>
      <c r="P71"/>
    </row>
    <row r="72" spans="2:16" s="13" customFormat="1" ht="17.25">
      <c r="B72" s="16"/>
      <c r="C72" s="4"/>
      <c r="D72" s="4"/>
      <c r="H72" s="16"/>
      <c r="I72" s="4"/>
      <c r="L72" s="102" t="s">
        <v>0</v>
      </c>
      <c r="M72" s="92"/>
      <c r="N72" s="92"/>
      <c r="O72" s="92"/>
      <c r="P72"/>
    </row>
    <row r="73" spans="8:16" s="13" customFormat="1" ht="17.25">
      <c r="H73" s="17"/>
      <c r="L73" s="102" t="s">
        <v>0</v>
      </c>
      <c r="M73" s="92"/>
      <c r="N73" s="92"/>
      <c r="O73" s="92"/>
      <c r="P73"/>
    </row>
    <row r="74" spans="1:16" s="13" customFormat="1" ht="17.25">
      <c r="A74" s="43"/>
      <c r="H74" s="17"/>
      <c r="L74" s="102" t="s">
        <v>0</v>
      </c>
      <c r="M74" s="92"/>
      <c r="N74" s="92"/>
      <c r="O74" s="92"/>
      <c r="P74"/>
    </row>
    <row r="75" spans="2:16" s="13" customFormat="1" ht="38.25">
      <c r="B75" s="97" t="s">
        <v>48</v>
      </c>
      <c r="C75" s="98" t="s">
        <v>49</v>
      </c>
      <c r="D75" s="76"/>
      <c r="F75" s="97" t="s">
        <v>48</v>
      </c>
      <c r="G75" s="98" t="s">
        <v>49</v>
      </c>
      <c r="H75" s="17"/>
      <c r="L75" s="168" t="s">
        <v>0</v>
      </c>
      <c r="M75" s="92"/>
      <c r="N75" s="92"/>
      <c r="O75" s="92"/>
      <c r="P75"/>
    </row>
    <row r="76" spans="2:16" s="13" customFormat="1" ht="17.25">
      <c r="B76" s="74">
        <v>0</v>
      </c>
      <c r="C76" s="49">
        <v>0</v>
      </c>
      <c r="D76" s="6"/>
      <c r="F76" s="75">
        <v>0</v>
      </c>
      <c r="G76" s="49">
        <v>0</v>
      </c>
      <c r="H76" s="17"/>
      <c r="L76" s="168" t="s">
        <v>0</v>
      </c>
      <c r="M76" s="92"/>
      <c r="N76" s="92"/>
      <c r="O76" s="92"/>
      <c r="P76"/>
    </row>
    <row r="77" spans="2:15" ht="17.25">
      <c r="B77" s="106" t="s">
        <v>66</v>
      </c>
      <c r="C77" s="13"/>
      <c r="D77" s="13"/>
      <c r="E77" s="29" t="s">
        <v>69</v>
      </c>
      <c r="F77" s="13"/>
      <c r="G77" s="13"/>
      <c r="K77" s="31"/>
      <c r="L77" s="168" t="s">
        <v>0</v>
      </c>
      <c r="M77" s="92"/>
      <c r="N77" s="92"/>
      <c r="O77" s="92"/>
    </row>
    <row r="78" spans="2:15" ht="17.25">
      <c r="B78" s="29" t="s">
        <v>67</v>
      </c>
      <c r="C78" s="13"/>
      <c r="D78" s="13"/>
      <c r="E78" s="29" t="s">
        <v>70</v>
      </c>
      <c r="F78" s="13"/>
      <c r="G78" s="13"/>
      <c r="K78" s="31"/>
      <c r="L78" s="103"/>
      <c r="M78" s="92"/>
      <c r="N78" s="92"/>
      <c r="O78" s="92"/>
    </row>
    <row r="79" spans="2:15" ht="15">
      <c r="B79" s="107" t="s">
        <v>68</v>
      </c>
      <c r="C79" s="33"/>
      <c r="D79" s="33"/>
      <c r="E79" s="33"/>
      <c r="F79" s="41">
        <v>0</v>
      </c>
      <c r="G79" s="31"/>
      <c r="H79" s="31"/>
      <c r="K79" s="31"/>
      <c r="L79" s="100" t="s">
        <v>53</v>
      </c>
      <c r="M79" s="101" t="s">
        <v>54</v>
      </c>
      <c r="N79" s="92"/>
      <c r="O79" s="92"/>
    </row>
    <row r="80" spans="11:15" ht="15">
      <c r="K80" s="31"/>
      <c r="L80" s="28" t="s">
        <v>0</v>
      </c>
      <c r="M80" s="104" t="s">
        <v>55</v>
      </c>
      <c r="N80" s="92"/>
      <c r="O80" s="92"/>
    </row>
    <row r="81" spans="2:15" ht="15">
      <c r="B81" s="6"/>
      <c r="C81" s="31"/>
      <c r="D81" s="31"/>
      <c r="E81" s="31"/>
      <c r="F81" s="31"/>
      <c r="G81" s="31"/>
      <c r="H81" s="31"/>
      <c r="I81" s="31"/>
      <c r="J81" s="31"/>
      <c r="K81" s="31"/>
      <c r="L81" s="102" t="s">
        <v>0</v>
      </c>
      <c r="M81" s="92" t="s">
        <v>56</v>
      </c>
      <c r="N81" s="92"/>
      <c r="O81" s="92"/>
    </row>
    <row r="82" spans="11:15" ht="15">
      <c r="K82" s="31"/>
      <c r="L82" s="102" t="s">
        <v>0</v>
      </c>
      <c r="M82" s="97" t="s">
        <v>57</v>
      </c>
      <c r="N82" s="92"/>
      <c r="O82" s="92"/>
    </row>
    <row r="83" spans="3:16" s="13" customFormat="1" ht="15.75">
      <c r="C83" s="27"/>
      <c r="D83" s="27"/>
      <c r="E83" s="7"/>
      <c r="F83" s="31"/>
      <c r="L83" s="102" t="s">
        <v>0</v>
      </c>
      <c r="M83" s="92" t="s">
        <v>58</v>
      </c>
      <c r="N83" s="92"/>
      <c r="O83" s="92"/>
      <c r="P83"/>
    </row>
    <row r="84" spans="2:16" s="13" customFormat="1" ht="15">
      <c r="B84" s="16"/>
      <c r="C84" s="29"/>
      <c r="D84" s="29"/>
      <c r="H84" s="16"/>
      <c r="I84" s="29"/>
      <c r="K84" s="31"/>
      <c r="L84" s="102" t="s">
        <v>0</v>
      </c>
      <c r="M84" s="105" t="s">
        <v>59</v>
      </c>
      <c r="N84" s="92"/>
      <c r="O84" s="92"/>
      <c r="P84"/>
    </row>
    <row r="85" spans="2:16" s="13" customFormat="1" ht="15">
      <c r="B85" s="16"/>
      <c r="C85" s="29"/>
      <c r="D85" s="29"/>
      <c r="H85" s="16"/>
      <c r="I85" s="29"/>
      <c r="K85" s="31"/>
      <c r="L85" s="102"/>
      <c r="M85" s="105"/>
      <c r="N85" s="92"/>
      <c r="O85" s="92"/>
      <c r="P85"/>
    </row>
    <row r="86" spans="1:15" ht="15.75">
      <c r="A86" s="341" t="s">
        <v>71</v>
      </c>
      <c r="B86" s="341"/>
      <c r="C86" s="341"/>
      <c r="D86" s="341"/>
      <c r="E86" s="341"/>
      <c r="F86" s="341"/>
      <c r="G86" s="341"/>
      <c r="H86" s="341"/>
      <c r="I86" s="341"/>
      <c r="J86" s="341"/>
      <c r="K86" s="30"/>
      <c r="L86" s="99" t="s">
        <v>50</v>
      </c>
      <c r="M86" s="92"/>
      <c r="N86" s="92"/>
      <c r="O86" s="92"/>
    </row>
    <row r="87" spans="12:15" ht="15">
      <c r="L87" s="100" t="s">
        <v>51</v>
      </c>
      <c r="M87" s="101" t="s">
        <v>52</v>
      </c>
      <c r="N87" s="92"/>
      <c r="O87" s="92"/>
    </row>
    <row r="88" spans="2:15" ht="12.75">
      <c r="B88" s="92" t="s">
        <v>78</v>
      </c>
      <c r="L88" s="92"/>
      <c r="M88" s="92" t="s">
        <v>1</v>
      </c>
      <c r="N88" s="92"/>
      <c r="O88" s="92"/>
    </row>
    <row r="89" spans="1:17" ht="38.25">
      <c r="A89" s="36"/>
      <c r="C89" s="108" t="s">
        <v>76</v>
      </c>
      <c r="F89" s="98" t="s">
        <v>49</v>
      </c>
      <c r="L89" s="28" t="s">
        <v>0</v>
      </c>
      <c r="M89" s="92"/>
      <c r="N89" s="92"/>
      <c r="O89" s="92"/>
      <c r="Q89" s="13"/>
    </row>
    <row r="90" spans="3:17" ht="17.25">
      <c r="C90" s="92" t="s">
        <v>72</v>
      </c>
      <c r="D90" s="41">
        <v>0</v>
      </c>
      <c r="E90" s="92" t="s">
        <v>75</v>
      </c>
      <c r="F90" s="49">
        <v>0</v>
      </c>
      <c r="L90" s="102" t="s">
        <v>0</v>
      </c>
      <c r="M90" s="92"/>
      <c r="N90" s="92"/>
      <c r="O90" s="92"/>
      <c r="Q90" s="13"/>
    </row>
    <row r="91" spans="3:17" ht="17.25">
      <c r="C91" s="92" t="s">
        <v>73</v>
      </c>
      <c r="D91" s="41">
        <v>0</v>
      </c>
      <c r="E91" s="92" t="s">
        <v>75</v>
      </c>
      <c r="L91" s="102" t="s">
        <v>0</v>
      </c>
      <c r="M91" s="92"/>
      <c r="N91" s="92"/>
      <c r="O91" s="92"/>
      <c r="Q91" s="13"/>
    </row>
    <row r="92" spans="3:17" ht="17.25">
      <c r="C92" s="92" t="s">
        <v>74</v>
      </c>
      <c r="D92" s="41">
        <v>0</v>
      </c>
      <c r="E92" s="92" t="s">
        <v>75</v>
      </c>
      <c r="L92" s="102" t="s">
        <v>0</v>
      </c>
      <c r="M92" s="92"/>
      <c r="N92" s="92"/>
      <c r="O92" s="92"/>
      <c r="Q92" s="13"/>
    </row>
    <row r="93" spans="12:17" ht="17.25">
      <c r="L93" s="168" t="s">
        <v>0</v>
      </c>
      <c r="M93" s="92"/>
      <c r="N93" s="92"/>
      <c r="O93" s="92"/>
      <c r="Q93" s="13"/>
    </row>
    <row r="94" spans="2:17" ht="18" customHeight="1">
      <c r="B94" s="92" t="s">
        <v>79</v>
      </c>
      <c r="L94" s="168" t="s">
        <v>0</v>
      </c>
      <c r="M94" s="92"/>
      <c r="N94" s="92"/>
      <c r="O94" s="92"/>
      <c r="Q94" s="13"/>
    </row>
    <row r="95" spans="1:17" s="13" customFormat="1" ht="38.25">
      <c r="A95" s="36"/>
      <c r="B95" s="10"/>
      <c r="C95" s="109" t="s">
        <v>76</v>
      </c>
      <c r="D95" s="10"/>
      <c r="E95" s="10"/>
      <c r="F95" s="98" t="s">
        <v>49</v>
      </c>
      <c r="G95" s="10"/>
      <c r="H95" s="10"/>
      <c r="I95" s="10"/>
      <c r="J95" s="10"/>
      <c r="L95" s="168" t="s">
        <v>0</v>
      </c>
      <c r="M95" s="92"/>
      <c r="N95" s="92"/>
      <c r="O95" s="92"/>
      <c r="P95"/>
      <c r="Q95"/>
    </row>
    <row r="96" spans="2:17" s="13" customFormat="1" ht="16.5">
      <c r="B96"/>
      <c r="C96" s="92" t="s">
        <v>72</v>
      </c>
      <c r="D96" s="41">
        <v>0</v>
      </c>
      <c r="E96" s="92" t="s">
        <v>75</v>
      </c>
      <c r="F96" s="49">
        <v>0</v>
      </c>
      <c r="I96" s="10"/>
      <c r="L96" s="100" t="s">
        <v>53</v>
      </c>
      <c r="M96" s="101" t="s">
        <v>54</v>
      </c>
      <c r="N96" s="92"/>
      <c r="O96" s="92"/>
      <c r="P96"/>
      <c r="Q96"/>
    </row>
    <row r="97" spans="2:17" s="13" customFormat="1" ht="17.25">
      <c r="B97" s="17"/>
      <c r="C97" s="92" t="s">
        <v>73</v>
      </c>
      <c r="D97" s="41">
        <v>0</v>
      </c>
      <c r="E97" s="92" t="s">
        <v>75</v>
      </c>
      <c r="L97" s="28" t="s">
        <v>0</v>
      </c>
      <c r="M97" s="104" t="s">
        <v>55</v>
      </c>
      <c r="N97" s="92"/>
      <c r="O97" s="92"/>
      <c r="P97"/>
      <c r="Q97"/>
    </row>
    <row r="98" spans="2:17" s="13" customFormat="1" ht="17.25">
      <c r="B98" s="17"/>
      <c r="C98" s="92" t="s">
        <v>74</v>
      </c>
      <c r="D98" s="41">
        <v>0</v>
      </c>
      <c r="E98" s="92" t="s">
        <v>75</v>
      </c>
      <c r="L98" s="102" t="s">
        <v>0</v>
      </c>
      <c r="M98" s="92" t="s">
        <v>56</v>
      </c>
      <c r="N98" s="92"/>
      <c r="O98" s="92"/>
      <c r="P98"/>
      <c r="Q98"/>
    </row>
    <row r="99" spans="2:17" s="13" customFormat="1" ht="15">
      <c r="B99" s="17"/>
      <c r="L99" s="102" t="s">
        <v>0</v>
      </c>
      <c r="M99" s="97" t="s">
        <v>57</v>
      </c>
      <c r="N99" s="92"/>
      <c r="O99" s="92"/>
      <c r="P99"/>
      <c r="Q99"/>
    </row>
    <row r="100" spans="2:16" s="13" customFormat="1" ht="38.25">
      <c r="B100" s="29" t="s">
        <v>81</v>
      </c>
      <c r="C100" s="109" t="s">
        <v>77</v>
      </c>
      <c r="F100" s="98" t="s">
        <v>49</v>
      </c>
      <c r="L100" s="102" t="s">
        <v>0</v>
      </c>
      <c r="M100" s="92" t="s">
        <v>58</v>
      </c>
      <c r="N100" s="92"/>
      <c r="O100" s="92"/>
      <c r="P100"/>
    </row>
    <row r="101" spans="1:16" s="13" customFormat="1" ht="17.25">
      <c r="A101" s="39"/>
      <c r="B101" s="16"/>
      <c r="D101" s="75">
        <v>0</v>
      </c>
      <c r="E101" s="92" t="s">
        <v>75</v>
      </c>
      <c r="F101" s="49">
        <v>0</v>
      </c>
      <c r="L101" s="102" t="s">
        <v>0</v>
      </c>
      <c r="M101" s="105" t="s">
        <v>59</v>
      </c>
      <c r="P101"/>
    </row>
    <row r="102" spans="2:16" s="13" customFormat="1" ht="17.25">
      <c r="B102" s="17"/>
      <c r="L102" s="28"/>
      <c r="M102" s="43"/>
      <c r="N102"/>
      <c r="O102"/>
      <c r="P102"/>
    </row>
    <row r="103" spans="2:16" s="13" customFormat="1" ht="17.25">
      <c r="B103" s="17"/>
      <c r="L103" s="28"/>
      <c r="M103"/>
      <c r="N103"/>
      <c r="O103"/>
      <c r="P103"/>
    </row>
    <row r="104" spans="2:16" s="13" customFormat="1" ht="17.25" customHeight="1">
      <c r="B104" s="17"/>
      <c r="L104" s="28"/>
      <c r="M104"/>
      <c r="N104"/>
      <c r="O104"/>
      <c r="P104"/>
    </row>
    <row r="105" spans="1:11" ht="15.75">
      <c r="A105" s="341" t="s">
        <v>82</v>
      </c>
      <c r="B105" s="341"/>
      <c r="C105" s="341"/>
      <c r="D105" s="341"/>
      <c r="E105" s="341"/>
      <c r="F105" s="341"/>
      <c r="G105" s="341"/>
      <c r="H105" s="341"/>
      <c r="I105" s="341"/>
      <c r="J105" s="341"/>
      <c r="K105" s="30"/>
    </row>
    <row r="107" spans="2:7" ht="12.75">
      <c r="B107" s="108" t="s">
        <v>83</v>
      </c>
      <c r="G107" s="108" t="s">
        <v>91</v>
      </c>
    </row>
    <row r="109" spans="2:10" ht="15.75">
      <c r="B109" s="40"/>
      <c r="C109" s="31"/>
      <c r="D109" s="112" t="s">
        <v>87</v>
      </c>
      <c r="E109" s="31"/>
      <c r="F109" s="31"/>
      <c r="I109" s="112" t="s">
        <v>87</v>
      </c>
      <c r="J109" s="31"/>
    </row>
    <row r="110" spans="3:11" ht="12.75">
      <c r="C110" s="31"/>
      <c r="D110" s="113" t="s">
        <v>88</v>
      </c>
      <c r="E110" s="33"/>
      <c r="F110" s="77">
        <v>0</v>
      </c>
      <c r="I110" s="113" t="s">
        <v>88</v>
      </c>
      <c r="J110" s="33"/>
      <c r="K110" s="77">
        <v>0</v>
      </c>
    </row>
    <row r="111" spans="3:11" ht="12.75">
      <c r="C111" s="31"/>
      <c r="D111" s="113" t="s">
        <v>89</v>
      </c>
      <c r="E111" s="33"/>
      <c r="F111" s="77">
        <v>0</v>
      </c>
      <c r="I111" s="113" t="s">
        <v>89</v>
      </c>
      <c r="J111" s="33"/>
      <c r="K111" s="77">
        <v>0</v>
      </c>
    </row>
    <row r="112" spans="3:11" ht="12.75">
      <c r="C112" s="31"/>
      <c r="D112" s="113" t="s">
        <v>90</v>
      </c>
      <c r="E112" s="33"/>
      <c r="F112" s="77">
        <v>0</v>
      </c>
      <c r="I112" s="113" t="s">
        <v>90</v>
      </c>
      <c r="J112" s="33"/>
      <c r="K112" s="77">
        <v>0</v>
      </c>
    </row>
    <row r="114" spans="1:9" ht="12.75">
      <c r="A114" s="31"/>
      <c r="B114" s="84" t="s">
        <v>24</v>
      </c>
      <c r="C114" s="97" t="s">
        <v>48</v>
      </c>
      <c r="D114" s="41">
        <v>0</v>
      </c>
      <c r="F114" s="31"/>
      <c r="G114" s="84" t="s">
        <v>25</v>
      </c>
      <c r="H114" s="97" t="s">
        <v>48</v>
      </c>
      <c r="I114" s="41">
        <v>0</v>
      </c>
    </row>
    <row r="117" spans="2:7" ht="12.75">
      <c r="B117" s="108" t="s">
        <v>84</v>
      </c>
      <c r="G117" s="108" t="s">
        <v>92</v>
      </c>
    </row>
    <row r="118" spans="2:7" ht="12.75">
      <c r="B118" s="26"/>
      <c r="G118" s="26"/>
    </row>
    <row r="120" spans="4:10" ht="12.75">
      <c r="D120" s="112" t="s">
        <v>87</v>
      </c>
      <c r="E120" s="31"/>
      <c r="I120" s="112" t="s">
        <v>87</v>
      </c>
      <c r="J120" s="31"/>
    </row>
    <row r="121" spans="4:11" ht="12.75">
      <c r="D121" s="113" t="s">
        <v>88</v>
      </c>
      <c r="E121" s="33"/>
      <c r="F121" s="77">
        <v>0</v>
      </c>
      <c r="I121" s="113" t="s">
        <v>88</v>
      </c>
      <c r="J121" s="33"/>
      <c r="K121" s="77">
        <v>0</v>
      </c>
    </row>
    <row r="122" spans="4:11" ht="12.75">
      <c r="D122" s="113" t="s">
        <v>89</v>
      </c>
      <c r="E122" s="33"/>
      <c r="F122" s="77">
        <v>0</v>
      </c>
      <c r="I122" s="113" t="s">
        <v>89</v>
      </c>
      <c r="J122" s="33"/>
      <c r="K122" s="77">
        <v>0</v>
      </c>
    </row>
    <row r="123" spans="4:11" ht="12.75">
      <c r="D123" s="113" t="s">
        <v>90</v>
      </c>
      <c r="E123" s="33"/>
      <c r="F123" s="77">
        <v>0</v>
      </c>
      <c r="I123" s="113" t="s">
        <v>90</v>
      </c>
      <c r="J123" s="33"/>
      <c r="K123" s="77">
        <v>0</v>
      </c>
    </row>
    <row r="125" spans="1:9" ht="12.75">
      <c r="A125" s="31"/>
      <c r="B125" s="111" t="s">
        <v>85</v>
      </c>
      <c r="C125" s="97" t="s">
        <v>48</v>
      </c>
      <c r="D125" s="41">
        <v>0</v>
      </c>
      <c r="F125" s="31"/>
      <c r="G125" s="84" t="s">
        <v>26</v>
      </c>
      <c r="H125" s="97" t="s">
        <v>48</v>
      </c>
      <c r="I125" s="41">
        <v>0</v>
      </c>
    </row>
    <row r="128" spans="2:7" ht="12.75">
      <c r="B128" s="108" t="s">
        <v>86</v>
      </c>
      <c r="G128" s="108" t="s">
        <v>93</v>
      </c>
    </row>
    <row r="130" spans="4:10" ht="12.75">
      <c r="D130" s="112" t="s">
        <v>87</v>
      </c>
      <c r="E130" s="31"/>
      <c r="I130" s="112" t="s">
        <v>87</v>
      </c>
      <c r="J130" s="31"/>
    </row>
    <row r="131" spans="4:11" ht="12.75">
      <c r="D131" s="113" t="s">
        <v>88</v>
      </c>
      <c r="E131" s="33"/>
      <c r="F131" s="77">
        <v>0</v>
      </c>
      <c r="I131" s="113" t="s">
        <v>88</v>
      </c>
      <c r="J131" s="33"/>
      <c r="K131" s="77">
        <v>0</v>
      </c>
    </row>
    <row r="132" spans="4:11" ht="12.75">
      <c r="D132" s="113" t="s">
        <v>89</v>
      </c>
      <c r="E132" s="33"/>
      <c r="F132" s="77">
        <v>0</v>
      </c>
      <c r="I132" s="113" t="s">
        <v>89</v>
      </c>
      <c r="J132" s="33"/>
      <c r="K132" s="77">
        <v>0</v>
      </c>
    </row>
    <row r="133" spans="4:11" ht="12.75">
      <c r="D133" s="113" t="s">
        <v>90</v>
      </c>
      <c r="E133" s="33"/>
      <c r="F133" s="77">
        <v>0</v>
      </c>
      <c r="I133" s="113" t="s">
        <v>90</v>
      </c>
      <c r="J133" s="33"/>
      <c r="K133" s="77">
        <v>0</v>
      </c>
    </row>
    <row r="135" spans="1:9" ht="12.75">
      <c r="A135" s="31"/>
      <c r="B135" s="84" t="s">
        <v>27</v>
      </c>
      <c r="C135" s="97" t="s">
        <v>48</v>
      </c>
      <c r="D135" s="41">
        <v>0</v>
      </c>
      <c r="F135" s="31"/>
      <c r="G135" s="84" t="s">
        <v>28</v>
      </c>
      <c r="H135" s="97" t="s">
        <v>48</v>
      </c>
      <c r="I135" s="41">
        <v>0</v>
      </c>
    </row>
    <row r="138" spans="2:7" ht="12.75">
      <c r="B138" s="108" t="s">
        <v>195</v>
      </c>
      <c r="G138" s="26"/>
    </row>
    <row r="140" spans="4:11" ht="12.75">
      <c r="D140" s="112" t="s">
        <v>87</v>
      </c>
      <c r="E140" s="31"/>
      <c r="F140" s="31"/>
      <c r="I140" s="31"/>
      <c r="J140" s="31"/>
      <c r="K140" s="31"/>
    </row>
    <row r="141" spans="4:11" ht="12.75">
      <c r="D141" s="113" t="s">
        <v>88</v>
      </c>
      <c r="E141" s="33"/>
      <c r="F141" s="77">
        <v>0</v>
      </c>
      <c r="I141" s="31"/>
      <c r="J141" s="31"/>
      <c r="K141" s="31"/>
    </row>
    <row r="142" spans="4:11" ht="12.75">
      <c r="D142" s="113" t="s">
        <v>89</v>
      </c>
      <c r="E142" s="33"/>
      <c r="F142" s="77">
        <v>0</v>
      </c>
      <c r="I142" s="31"/>
      <c r="J142" s="31"/>
      <c r="K142" s="31"/>
    </row>
    <row r="143" spans="4:11" ht="12.75">
      <c r="D143" s="113" t="s">
        <v>90</v>
      </c>
      <c r="E143" s="33"/>
      <c r="F143" s="77">
        <v>0</v>
      </c>
      <c r="I143" s="31"/>
      <c r="J143" s="31"/>
      <c r="K143" s="31"/>
    </row>
    <row r="144" spans="9:11" ht="12.75">
      <c r="I144" s="31"/>
      <c r="J144" s="31"/>
      <c r="K144" s="31"/>
    </row>
    <row r="145" spans="3:11" ht="12.75">
      <c r="C145" s="97" t="s">
        <v>48</v>
      </c>
      <c r="D145" s="41">
        <v>0</v>
      </c>
      <c r="I145" s="6"/>
      <c r="J145" s="31"/>
      <c r="K145" s="31"/>
    </row>
    <row r="147" spans="1:11" ht="15.75">
      <c r="A147" s="341" t="s">
        <v>94</v>
      </c>
      <c r="B147" s="341"/>
      <c r="C147" s="341"/>
      <c r="D147" s="341"/>
      <c r="E147" s="341"/>
      <c r="F147" s="341"/>
      <c r="G147" s="341"/>
      <c r="H147" s="341"/>
      <c r="I147" s="341"/>
      <c r="J147" s="341"/>
      <c r="K147" s="30"/>
    </row>
    <row r="149" spans="2:7" ht="12.75">
      <c r="B149" s="108" t="s">
        <v>95</v>
      </c>
      <c r="G149" s="108" t="s">
        <v>96</v>
      </c>
    </row>
    <row r="150" spans="2:7" ht="12.75">
      <c r="B150" s="84" t="s">
        <v>29</v>
      </c>
      <c r="G150" s="84" t="s">
        <v>30</v>
      </c>
    </row>
    <row r="151" spans="4:11" ht="12.75">
      <c r="D151" s="112" t="s">
        <v>87</v>
      </c>
      <c r="E151" s="31"/>
      <c r="F151" s="31"/>
      <c r="I151" s="31" t="s">
        <v>87</v>
      </c>
      <c r="J151" s="31"/>
      <c r="K151" s="31"/>
    </row>
    <row r="152" spans="4:11" ht="13.5" thickBot="1">
      <c r="D152" s="113" t="s">
        <v>88</v>
      </c>
      <c r="E152" s="33"/>
      <c r="F152" s="77">
        <v>0</v>
      </c>
      <c r="I152" s="33" t="s">
        <v>88</v>
      </c>
      <c r="J152" s="33"/>
      <c r="K152" s="77">
        <v>0</v>
      </c>
    </row>
    <row r="153" spans="4:20" ht="12.75">
      <c r="D153" s="113" t="s">
        <v>90</v>
      </c>
      <c r="E153" s="33"/>
      <c r="F153" s="77">
        <v>0</v>
      </c>
      <c r="I153" s="33" t="s">
        <v>90</v>
      </c>
      <c r="J153" s="33"/>
      <c r="K153" s="77">
        <v>0</v>
      </c>
      <c r="T153" s="81"/>
    </row>
    <row r="154" spans="4:20" ht="12.75">
      <c r="D154" s="113" t="s">
        <v>101</v>
      </c>
      <c r="E154" s="33"/>
      <c r="F154" s="77">
        <v>0</v>
      </c>
      <c r="I154" s="33" t="s">
        <v>101</v>
      </c>
      <c r="J154" s="33"/>
      <c r="K154" s="77">
        <v>0</v>
      </c>
      <c r="T154" s="82" t="s">
        <v>103</v>
      </c>
    </row>
    <row r="155" spans="4:20" ht="12.75">
      <c r="D155" s="33" t="s">
        <v>177</v>
      </c>
      <c r="E155" s="38"/>
      <c r="F155" s="56"/>
      <c r="I155" s="33" t="s">
        <v>177</v>
      </c>
      <c r="J155" s="38"/>
      <c r="K155" s="56"/>
      <c r="T155" s="82" t="s">
        <v>104</v>
      </c>
    </row>
    <row r="156" spans="3:20" ht="13.5" thickBot="1">
      <c r="C156" s="97" t="s">
        <v>48</v>
      </c>
      <c r="D156" s="41">
        <v>0</v>
      </c>
      <c r="H156" s="97" t="s">
        <v>48</v>
      </c>
      <c r="I156" s="41">
        <v>0</v>
      </c>
      <c r="T156" s="83" t="s">
        <v>105</v>
      </c>
    </row>
    <row r="158" spans="2:8" ht="12.75">
      <c r="B158" s="108" t="s">
        <v>97</v>
      </c>
      <c r="G158" s="108" t="s">
        <v>98</v>
      </c>
      <c r="H158" s="26"/>
    </row>
    <row r="160" spans="4:11" ht="12.75">
      <c r="D160" s="112" t="s">
        <v>87</v>
      </c>
      <c r="E160" s="31"/>
      <c r="F160" s="31"/>
      <c r="I160" s="31" t="s">
        <v>87</v>
      </c>
      <c r="J160" s="31"/>
      <c r="K160" s="31"/>
    </row>
    <row r="161" spans="4:11" ht="12.75">
      <c r="D161" s="113" t="s">
        <v>88</v>
      </c>
      <c r="E161" s="33"/>
      <c r="F161" s="77">
        <v>0</v>
      </c>
      <c r="I161" s="33" t="s">
        <v>88</v>
      </c>
      <c r="J161" s="33"/>
      <c r="K161" s="77">
        <v>0</v>
      </c>
    </row>
    <row r="162" spans="4:11" ht="12.75">
      <c r="D162" s="113" t="s">
        <v>90</v>
      </c>
      <c r="E162" s="33"/>
      <c r="F162" s="77">
        <v>0</v>
      </c>
      <c r="I162" s="33" t="s">
        <v>90</v>
      </c>
      <c r="J162" s="33"/>
      <c r="K162" s="77">
        <v>0</v>
      </c>
    </row>
    <row r="163" spans="4:11" ht="12.75">
      <c r="D163" s="113" t="s">
        <v>101</v>
      </c>
      <c r="E163" s="33"/>
      <c r="F163" s="77">
        <v>0</v>
      </c>
      <c r="I163" s="33" t="s">
        <v>101</v>
      </c>
      <c r="J163" s="33"/>
      <c r="K163" s="77">
        <v>0</v>
      </c>
    </row>
    <row r="164" spans="4:11" ht="12.75">
      <c r="D164" s="33" t="s">
        <v>177</v>
      </c>
      <c r="E164" s="38"/>
      <c r="F164" s="56"/>
      <c r="I164" s="33" t="s">
        <v>177</v>
      </c>
      <c r="J164" s="38"/>
      <c r="K164" s="56"/>
    </row>
    <row r="165" spans="3:9" ht="12.75">
      <c r="C165" s="97" t="s">
        <v>48</v>
      </c>
      <c r="D165" s="41">
        <v>0</v>
      </c>
      <c r="H165" s="97" t="s">
        <v>48</v>
      </c>
      <c r="I165" s="41">
        <v>0</v>
      </c>
    </row>
    <row r="166" ht="12.75">
      <c r="H166" s="97"/>
    </row>
    <row r="167" spans="2:7" ht="12.75">
      <c r="B167" s="108" t="s">
        <v>99</v>
      </c>
      <c r="C167" s="26"/>
      <c r="D167" s="26"/>
      <c r="E167" s="26"/>
      <c r="F167" s="26"/>
      <c r="G167" s="26"/>
    </row>
    <row r="168" spans="9:10" ht="12.75">
      <c r="I168" s="31"/>
      <c r="J168" s="31"/>
    </row>
    <row r="169" spans="4:11" ht="12.75">
      <c r="D169" s="112" t="s">
        <v>87</v>
      </c>
      <c r="E169" s="31"/>
      <c r="F169" s="31"/>
      <c r="I169" s="31"/>
      <c r="J169" s="31"/>
      <c r="K169" s="31"/>
    </row>
    <row r="170" spans="4:11" ht="12.75">
      <c r="D170" s="113" t="s">
        <v>88</v>
      </c>
      <c r="E170" s="33"/>
      <c r="F170" s="77">
        <v>0</v>
      </c>
      <c r="I170" s="31"/>
      <c r="J170" s="31"/>
      <c r="K170" s="31"/>
    </row>
    <row r="171" spans="4:11" ht="12.75">
      <c r="D171" s="113" t="s">
        <v>90</v>
      </c>
      <c r="E171" s="33"/>
      <c r="F171" s="77">
        <v>0</v>
      </c>
      <c r="I171" s="31"/>
      <c r="J171" s="31"/>
      <c r="K171" s="31"/>
    </row>
    <row r="172" spans="4:11" ht="12.75">
      <c r="D172" s="113" t="s">
        <v>101</v>
      </c>
      <c r="E172" s="33"/>
      <c r="F172" s="77">
        <v>0</v>
      </c>
      <c r="I172" s="31"/>
      <c r="J172" s="31"/>
      <c r="K172" s="31"/>
    </row>
    <row r="173" spans="4:11" ht="12.75">
      <c r="D173" s="33" t="s">
        <v>177</v>
      </c>
      <c r="E173" s="38"/>
      <c r="F173" s="56"/>
      <c r="I173" s="31"/>
      <c r="J173" s="37"/>
      <c r="K173" s="31"/>
    </row>
    <row r="174" spans="3:11" ht="12.75">
      <c r="C174" s="97" t="s">
        <v>48</v>
      </c>
      <c r="D174" s="41">
        <v>0</v>
      </c>
      <c r="I174" s="6"/>
      <c r="J174" s="31"/>
      <c r="K174" s="31"/>
    </row>
    <row r="175" spans="2:11" ht="12.75">
      <c r="B175" s="108" t="s">
        <v>100</v>
      </c>
      <c r="C175" s="26"/>
      <c r="D175" s="26"/>
      <c r="E175" s="26"/>
      <c r="F175" s="26"/>
      <c r="G175" s="26"/>
      <c r="I175" s="31"/>
      <c r="J175" s="31"/>
      <c r="K175" s="31"/>
    </row>
    <row r="176" spans="9:11" ht="15" customHeight="1">
      <c r="I176" s="31"/>
      <c r="J176" s="31"/>
      <c r="K176" s="31"/>
    </row>
    <row r="177" spans="4:11" ht="12.75">
      <c r="D177" s="31" t="s">
        <v>87</v>
      </c>
      <c r="E177" s="31"/>
      <c r="F177" s="31"/>
      <c r="I177" s="31"/>
      <c r="J177" s="31"/>
      <c r="K177" s="31"/>
    </row>
    <row r="178" spans="4:11" ht="12.75">
      <c r="D178" s="33" t="s">
        <v>88</v>
      </c>
      <c r="E178" s="33"/>
      <c r="F178" s="77">
        <v>0</v>
      </c>
      <c r="I178" s="31"/>
      <c r="J178" s="31"/>
      <c r="K178" s="31"/>
    </row>
    <row r="179" spans="4:11" ht="12.75">
      <c r="D179" s="33" t="s">
        <v>90</v>
      </c>
      <c r="E179" s="33"/>
      <c r="F179" s="77">
        <v>0</v>
      </c>
      <c r="I179" s="31"/>
      <c r="J179" s="31"/>
      <c r="K179" s="31"/>
    </row>
    <row r="180" spans="4:11" ht="12.75">
      <c r="D180" s="33" t="s">
        <v>101</v>
      </c>
      <c r="E180" s="33"/>
      <c r="F180" s="77">
        <v>0</v>
      </c>
      <c r="I180" s="31"/>
      <c r="J180" s="31"/>
      <c r="K180" s="31"/>
    </row>
    <row r="181" spans="4:11" ht="12.75">
      <c r="D181" s="33" t="s">
        <v>177</v>
      </c>
      <c r="E181" s="38"/>
      <c r="F181" s="56"/>
      <c r="I181" s="31"/>
      <c r="J181" s="37"/>
      <c r="K181" s="31"/>
    </row>
    <row r="182" spans="3:11" ht="12.75">
      <c r="C182" s="97" t="s">
        <v>48</v>
      </c>
      <c r="D182" s="41">
        <v>0</v>
      </c>
      <c r="I182" s="6"/>
      <c r="J182" s="31"/>
      <c r="K182" s="31"/>
    </row>
    <row r="184" spans="1:11" ht="15.75">
      <c r="A184" s="338" t="s">
        <v>176</v>
      </c>
      <c r="B184" s="338"/>
      <c r="C184" s="338"/>
      <c r="D184" s="338"/>
      <c r="E184" s="338"/>
      <c r="F184" s="338"/>
      <c r="G184" s="338"/>
      <c r="H184" s="338"/>
      <c r="I184" s="338"/>
      <c r="J184" s="338"/>
      <c r="K184" s="30"/>
    </row>
    <row r="186" ht="8.25" customHeight="1"/>
    <row r="187" spans="5:7" ht="30.75">
      <c r="E187" s="335" t="s">
        <v>102</v>
      </c>
      <c r="F187" s="336"/>
      <c r="G187" s="337"/>
    </row>
  </sheetData>
  <mergeCells count="17">
    <mergeCell ref="A43:J43"/>
    <mergeCell ref="H33:I33"/>
    <mergeCell ref="A184:J184"/>
    <mergeCell ref="A105:J105"/>
    <mergeCell ref="A147:J147"/>
    <mergeCell ref="A68:J68"/>
    <mergeCell ref="A86:J86"/>
    <mergeCell ref="B1:J1"/>
    <mergeCell ref="B2:J2"/>
    <mergeCell ref="E187:G187"/>
    <mergeCell ref="A4:J4"/>
    <mergeCell ref="B13:C13"/>
    <mergeCell ref="H13:I13"/>
    <mergeCell ref="A10:J10"/>
    <mergeCell ref="B23:C23"/>
    <mergeCell ref="H23:I23"/>
    <mergeCell ref="B33:C33"/>
  </mergeCells>
  <dataValidations count="4">
    <dataValidation type="list" allowBlank="1" showInputMessage="1" showErrorMessage="1" sqref="K173 K181">
      <formula1>#REF!</formula1>
    </dataValidation>
    <dataValidation type="list" allowBlank="1" showInputMessage="1" showErrorMessage="1" sqref="F101 F96 F90 C76:D76 G76 C19:D19 G65 C65:D65 G54 C54:D54 C40:D42 G30 C30:D30 G19 G40 H41:H42">
      <formula1>$T$11:$T$25</formula1>
    </dataValidation>
    <dataValidation type="list" allowBlank="1" showInputMessage="1" showErrorMessage="1" sqref="H81">
      <formula1>$L$77:$L$79</formula1>
    </dataValidation>
    <dataValidation type="list" allowBlank="1" showInputMessage="1" showErrorMessage="1" sqref="F155 K155 F164 F173 F181 K164">
      <formula1>$T$153:$T$156</formula1>
    </dataValidation>
  </dataValidations>
  <hyperlinks>
    <hyperlink ref="E187" location="Wyniki!A1" display="WYNIKI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2:N2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3.421875" style="0" customWidth="1"/>
    <col min="3" max="3" width="9.00390625" style="0" customWidth="1"/>
    <col min="4" max="4" width="7.57421875" style="0" customWidth="1"/>
    <col min="5" max="5" width="9.00390625" style="0" customWidth="1"/>
    <col min="6" max="6" width="7.57421875" style="0" customWidth="1"/>
    <col min="7" max="7" width="9.00390625" style="0" customWidth="1"/>
    <col min="8" max="8" width="7.57421875" style="0" customWidth="1"/>
    <col min="9" max="9" width="12.7109375" style="0" customWidth="1"/>
    <col min="10" max="10" width="11.28125" style="0" customWidth="1"/>
    <col min="11" max="11" width="12.140625" style="0" customWidth="1"/>
    <col min="12" max="12" width="12.421875" style="0" customWidth="1"/>
    <col min="13" max="13" width="13.57421875" style="0" customWidth="1"/>
    <col min="14" max="16384" width="11.421875" style="0" customWidth="1"/>
  </cols>
  <sheetData>
    <row r="1" ht="6" customHeight="1"/>
    <row r="2" spans="2:13" ht="18">
      <c r="B2" s="354" t="s">
        <v>102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ht="6" customHeight="1" thickBot="1"/>
    <row r="4" spans="2:13" ht="15" customHeight="1" thickBot="1">
      <c r="B4" s="368" t="s">
        <v>178</v>
      </c>
      <c r="C4" s="371" t="s">
        <v>179</v>
      </c>
      <c r="D4" s="372"/>
      <c r="E4" s="372"/>
      <c r="F4" s="372"/>
      <c r="G4" s="372"/>
      <c r="H4" s="372"/>
      <c r="I4" s="373" t="s">
        <v>180</v>
      </c>
      <c r="J4" s="355" t="s">
        <v>181</v>
      </c>
      <c r="K4" s="356"/>
      <c r="L4" s="356"/>
      <c r="M4" s="357"/>
    </row>
    <row r="5" spans="2:13" ht="29.25" customHeight="1">
      <c r="B5" s="369"/>
      <c r="C5" s="358" t="s">
        <v>182</v>
      </c>
      <c r="D5" s="359"/>
      <c r="E5" s="359" t="s">
        <v>183</v>
      </c>
      <c r="F5" s="359"/>
      <c r="G5" s="359" t="s">
        <v>184</v>
      </c>
      <c r="H5" s="359"/>
      <c r="I5" s="374"/>
      <c r="J5" s="360" t="s">
        <v>185</v>
      </c>
      <c r="K5" s="362" t="s">
        <v>186</v>
      </c>
      <c r="L5" s="364" t="s">
        <v>180</v>
      </c>
      <c r="M5" s="366" t="s">
        <v>187</v>
      </c>
    </row>
    <row r="6" spans="2:13" ht="37.5" customHeight="1">
      <c r="B6" s="370"/>
      <c r="C6" s="148" t="s">
        <v>188</v>
      </c>
      <c r="D6" s="149" t="s">
        <v>189</v>
      </c>
      <c r="E6" s="149" t="s">
        <v>188</v>
      </c>
      <c r="F6" s="149" t="s">
        <v>189</v>
      </c>
      <c r="G6" s="149" t="s">
        <v>188</v>
      </c>
      <c r="H6" s="149" t="s">
        <v>189</v>
      </c>
      <c r="I6" s="375"/>
      <c r="J6" s="361"/>
      <c r="K6" s="363"/>
      <c r="L6" s="365"/>
      <c r="M6" s="367"/>
    </row>
    <row r="7" spans="2:13" ht="11.25" customHeight="1">
      <c r="B7" s="150">
        <v>1</v>
      </c>
      <c r="C7" s="151">
        <v>2</v>
      </c>
      <c r="D7" s="152">
        <v>3</v>
      </c>
      <c r="E7" s="152">
        <v>4</v>
      </c>
      <c r="F7" s="152">
        <v>5</v>
      </c>
      <c r="G7" s="152">
        <v>6</v>
      </c>
      <c r="H7" s="152">
        <v>7</v>
      </c>
      <c r="I7" s="153">
        <v>8</v>
      </c>
      <c r="J7" s="151">
        <v>9</v>
      </c>
      <c r="K7" s="152">
        <v>10</v>
      </c>
      <c r="L7" s="153">
        <v>11</v>
      </c>
      <c r="M7" s="154">
        <v>12</v>
      </c>
    </row>
    <row r="8" spans="2:13" ht="6" customHeight="1">
      <c r="B8" s="174"/>
      <c r="C8" s="170"/>
      <c r="D8" s="171"/>
      <c r="E8" s="171"/>
      <c r="F8" s="171"/>
      <c r="G8" s="171"/>
      <c r="H8" s="171"/>
      <c r="I8" s="172"/>
      <c r="J8" s="169"/>
      <c r="K8" s="59"/>
      <c r="L8" s="173"/>
      <c r="M8" s="174"/>
    </row>
    <row r="9" spans="2:13" ht="21" customHeight="1">
      <c r="B9" s="294" t="s">
        <v>46</v>
      </c>
      <c r="C9" s="295">
        <f>Obliczenia!C10</f>
        <v>0</v>
      </c>
      <c r="D9" s="296">
        <f>C9*Obliczenia!C81</f>
        <v>0</v>
      </c>
      <c r="E9" s="297">
        <f>Obliczenia!C11</f>
        <v>0</v>
      </c>
      <c r="F9" s="296">
        <f>E9*Obliczenia!C81</f>
        <v>0</v>
      </c>
      <c r="G9" s="297">
        <f aca="true" t="shared" si="0" ref="G9:G15">C9-E9</f>
        <v>0</v>
      </c>
      <c r="H9" s="296">
        <f>G9*Obliczenia!C81</f>
        <v>0</v>
      </c>
      <c r="I9" s="298">
        <f>G9*'Dane wsadowe'!F8</f>
        <v>0</v>
      </c>
      <c r="J9" s="299"/>
      <c r="K9" s="300"/>
      <c r="L9" s="301"/>
      <c r="M9" s="302"/>
    </row>
    <row r="10" spans="2:13" ht="21" customHeight="1">
      <c r="B10" s="294" t="s">
        <v>63</v>
      </c>
      <c r="C10" s="295">
        <f>Obliczenia!C20</f>
        <v>0</v>
      </c>
      <c r="D10" s="296">
        <f>C10*Obliczenia!C81</f>
        <v>0</v>
      </c>
      <c r="E10" s="297">
        <f>Obliczenia!C21</f>
        <v>0</v>
      </c>
      <c r="F10" s="296">
        <f>E10*Obliczenia!C81</f>
        <v>0</v>
      </c>
      <c r="G10" s="297">
        <f t="shared" si="0"/>
        <v>0</v>
      </c>
      <c r="H10" s="296">
        <f>G10*Obliczenia!C81</f>
        <v>0</v>
      </c>
      <c r="I10" s="298">
        <f>G10*'Dane wsadowe'!F8</f>
        <v>0</v>
      </c>
      <c r="J10" s="299"/>
      <c r="K10" s="300"/>
      <c r="L10" s="301"/>
      <c r="M10" s="302"/>
    </row>
    <row r="11" spans="2:13" ht="21" customHeight="1">
      <c r="B11" s="294" t="s">
        <v>190</v>
      </c>
      <c r="C11" s="295">
        <f>Obliczenia!C33</f>
        <v>0</v>
      </c>
      <c r="D11" s="296">
        <f>C11*Obliczenia!C81</f>
        <v>0</v>
      </c>
      <c r="E11" s="297">
        <f>Obliczenia!C34</f>
        <v>0</v>
      </c>
      <c r="F11" s="296">
        <f>E11*Obliczenia!C81</f>
        <v>0</v>
      </c>
      <c r="G11" s="297">
        <f t="shared" si="0"/>
        <v>0</v>
      </c>
      <c r="H11" s="296">
        <f>G11*Obliczenia!C81</f>
        <v>0</v>
      </c>
      <c r="I11" s="298">
        <f>G11*'Dane wsadowe'!F8</f>
        <v>0</v>
      </c>
      <c r="J11" s="299"/>
      <c r="K11" s="300"/>
      <c r="L11" s="301"/>
      <c r="M11" s="302"/>
    </row>
    <row r="12" spans="2:13" ht="21" customHeight="1">
      <c r="B12" s="294" t="s">
        <v>65</v>
      </c>
      <c r="C12" s="295">
        <f>Obliczenia!C41</f>
        <v>0</v>
      </c>
      <c r="D12" s="296">
        <f>C12*Obliczenia!C81</f>
        <v>0</v>
      </c>
      <c r="E12" s="297">
        <f>Obliczenia!C42</f>
        <v>0</v>
      </c>
      <c r="F12" s="296">
        <f>E12*Obliczenia!C81</f>
        <v>0</v>
      </c>
      <c r="G12" s="297">
        <f t="shared" si="0"/>
        <v>0</v>
      </c>
      <c r="H12" s="296">
        <f>G12*Obliczenia!C81</f>
        <v>0</v>
      </c>
      <c r="I12" s="298">
        <f>G12*'Dane wsadowe'!F8</f>
        <v>0</v>
      </c>
      <c r="J12" s="299"/>
      <c r="K12" s="300"/>
      <c r="L12" s="301"/>
      <c r="M12" s="302"/>
    </row>
    <row r="13" spans="2:13" ht="21" customHeight="1">
      <c r="B13" s="303" t="s">
        <v>195</v>
      </c>
      <c r="C13" s="295">
        <f>Obliczenia!C58</f>
        <v>0</v>
      </c>
      <c r="D13" s="296">
        <f>C13*Obliczenia!C81</f>
        <v>0</v>
      </c>
      <c r="E13" s="297">
        <f>Obliczenia!C59</f>
        <v>0</v>
      </c>
      <c r="F13" s="296">
        <f>E13*Obliczenia!C81</f>
        <v>0</v>
      </c>
      <c r="G13" s="297">
        <f t="shared" si="0"/>
        <v>0</v>
      </c>
      <c r="H13" s="296">
        <f>G13*Obliczenia!C81</f>
        <v>0</v>
      </c>
      <c r="I13" s="298">
        <f>G13*'Dane wsadowe'!F8</f>
        <v>0</v>
      </c>
      <c r="J13" s="299">
        <f>Obliczenia!D58</f>
        <v>0</v>
      </c>
      <c r="K13" s="300">
        <f>Obliczenia!D59</f>
        <v>0</v>
      </c>
      <c r="L13" s="304">
        <f>(J13-K13)*'Dane wsadowe'!F8</f>
        <v>0</v>
      </c>
      <c r="M13" s="305">
        <f>J13*'Dane wsadowe'!F8</f>
        <v>0</v>
      </c>
    </row>
    <row r="14" spans="2:13" ht="21" customHeight="1">
      <c r="B14" s="303" t="s">
        <v>12</v>
      </c>
      <c r="C14" s="295">
        <f>Obliczenia!C53</f>
        <v>0</v>
      </c>
      <c r="D14" s="296">
        <f>C14*Obliczenia!C81</f>
        <v>0</v>
      </c>
      <c r="E14" s="297">
        <f>Obliczenia!C54</f>
        <v>0</v>
      </c>
      <c r="F14" s="296">
        <f>E14*Obliczenia!C81</f>
        <v>0</v>
      </c>
      <c r="G14" s="297">
        <f t="shared" si="0"/>
        <v>0</v>
      </c>
      <c r="H14" s="296">
        <f>G14*Obliczenia!C81</f>
        <v>0</v>
      </c>
      <c r="I14" s="298">
        <f>G14*'Dane wsadowe'!F8</f>
        <v>0</v>
      </c>
      <c r="J14" s="299">
        <f>Obliczenia!D53</f>
        <v>0</v>
      </c>
      <c r="K14" s="300">
        <f>Obliczenia!D54</f>
        <v>0</v>
      </c>
      <c r="L14" s="304">
        <f>(J14-K14)*'Dane wsadowe'!F8</f>
        <v>0</v>
      </c>
      <c r="M14" s="305">
        <f>J14*'Dane wsadowe'!F8</f>
        <v>0</v>
      </c>
    </row>
    <row r="15" spans="2:13" ht="21" customHeight="1">
      <c r="B15" s="303" t="s">
        <v>191</v>
      </c>
      <c r="C15" s="295">
        <f>Obliczenia!C70</f>
        <v>0</v>
      </c>
      <c r="D15" s="296">
        <f>C15*Obliczenia!C81</f>
        <v>0</v>
      </c>
      <c r="E15" s="297">
        <f>Obliczenia!C71</f>
        <v>0</v>
      </c>
      <c r="F15" s="296">
        <f>E15*Obliczenia!C81</f>
        <v>0</v>
      </c>
      <c r="G15" s="297">
        <f t="shared" si="0"/>
        <v>0</v>
      </c>
      <c r="H15" s="296">
        <f>G15*Obliczenia!C81</f>
        <v>0</v>
      </c>
      <c r="I15" s="298">
        <f>G15*'Dane wsadowe'!F8</f>
        <v>0</v>
      </c>
      <c r="J15" s="299">
        <f>Obliczenia!D70</f>
        <v>0</v>
      </c>
      <c r="K15" s="300">
        <f>Obliczenia!D71</f>
        <v>0</v>
      </c>
      <c r="L15" s="304">
        <f>(J15-K15)*'Dane wsadowe'!F8</f>
        <v>0</v>
      </c>
      <c r="M15" s="305">
        <f>J15*'Dane wsadowe'!F8</f>
        <v>0</v>
      </c>
    </row>
    <row r="16" spans="2:13" ht="4.5" customHeight="1" thickBot="1">
      <c r="B16" s="136"/>
      <c r="C16" s="289"/>
      <c r="D16" s="290"/>
      <c r="E16" s="290"/>
      <c r="F16" s="290"/>
      <c r="G16" s="290"/>
      <c r="H16" s="290"/>
      <c r="I16" s="291"/>
      <c r="J16" s="289"/>
      <c r="K16" s="290"/>
      <c r="L16" s="292"/>
      <c r="M16" s="293"/>
    </row>
    <row r="17" spans="2:13" ht="7.5" customHeight="1" thickTop="1">
      <c r="B17" s="137"/>
      <c r="C17" s="138"/>
      <c r="D17" s="138"/>
      <c r="E17" s="138"/>
      <c r="F17" s="138"/>
      <c r="G17" s="138"/>
      <c r="H17" s="138"/>
      <c r="I17" s="139"/>
      <c r="J17" s="138"/>
      <c r="K17" s="138"/>
      <c r="L17" s="139"/>
      <c r="M17" s="140"/>
    </row>
    <row r="18" spans="2:13" ht="12.75">
      <c r="B18" s="141" t="s">
        <v>192</v>
      </c>
      <c r="C18" s="142">
        <f aca="true" t="shared" si="1" ref="C18:M18">SUM(C8:C15)</f>
        <v>0</v>
      </c>
      <c r="D18" s="142">
        <f t="shared" si="1"/>
        <v>0</v>
      </c>
      <c r="E18" s="142">
        <f t="shared" si="1"/>
        <v>0</v>
      </c>
      <c r="F18" s="142">
        <f t="shared" si="1"/>
        <v>0</v>
      </c>
      <c r="G18" s="142">
        <f t="shared" si="1"/>
        <v>0</v>
      </c>
      <c r="H18" s="142">
        <f t="shared" si="1"/>
        <v>0</v>
      </c>
      <c r="I18" s="143">
        <f t="shared" si="1"/>
        <v>0</v>
      </c>
      <c r="J18" s="142">
        <f t="shared" si="1"/>
        <v>0</v>
      </c>
      <c r="K18" s="142">
        <f t="shared" si="1"/>
        <v>0</v>
      </c>
      <c r="L18" s="143">
        <f t="shared" si="1"/>
        <v>0</v>
      </c>
      <c r="M18" s="144">
        <f t="shared" si="1"/>
        <v>0</v>
      </c>
    </row>
    <row r="19" spans="2:13" ht="7.5" customHeight="1" thickBot="1"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7"/>
    </row>
    <row r="20" ht="6.75" customHeight="1" thickTop="1"/>
    <row r="21" spans="2:14" ht="19.5" customHeight="1">
      <c r="B21" s="287"/>
      <c r="C21" s="287"/>
      <c r="D21" s="287"/>
      <c r="E21" s="287"/>
      <c r="F21" s="287"/>
      <c r="G21" s="287" t="s">
        <v>204</v>
      </c>
      <c r="H21" s="287"/>
      <c r="I21" s="287"/>
      <c r="J21" s="287"/>
      <c r="K21" s="287"/>
      <c r="L21" s="287"/>
      <c r="M21" s="287"/>
      <c r="N21" s="278"/>
    </row>
    <row r="22" spans="2:14" ht="3" customHeight="1"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78"/>
    </row>
    <row r="23" spans="2:14" ht="22.5" customHeight="1">
      <c r="B23" s="348" t="s">
        <v>203</v>
      </c>
      <c r="C23" s="349"/>
      <c r="D23" s="350"/>
      <c r="E23" s="309"/>
      <c r="F23" s="309"/>
      <c r="G23" s="351" t="s">
        <v>135</v>
      </c>
      <c r="H23" s="352"/>
      <c r="I23" s="353"/>
      <c r="J23" s="309"/>
      <c r="K23" s="376" t="s">
        <v>201</v>
      </c>
      <c r="L23" s="377"/>
      <c r="M23" s="378"/>
      <c r="N23" s="278"/>
    </row>
    <row r="24" spans="2:14" ht="4.5" customHeight="1">
      <c r="B24" s="288"/>
      <c r="C24" s="288"/>
      <c r="D24" s="288"/>
      <c r="E24" s="309"/>
      <c r="F24" s="309"/>
      <c r="G24" s="309"/>
      <c r="H24" s="309"/>
      <c r="I24" s="309"/>
      <c r="J24" s="309"/>
      <c r="K24" s="309"/>
      <c r="L24" s="309"/>
      <c r="M24" s="309"/>
      <c r="N24" s="278"/>
    </row>
    <row r="25" spans="2:14" ht="22.5" customHeight="1">
      <c r="B25" s="288"/>
      <c r="C25" s="288"/>
      <c r="D25" s="288"/>
      <c r="E25" s="342" t="s">
        <v>202</v>
      </c>
      <c r="F25" s="343"/>
      <c r="G25" s="343"/>
      <c r="H25" s="343"/>
      <c r="I25" s="343"/>
      <c r="J25" s="344"/>
      <c r="K25" s="309"/>
      <c r="L25" s="309"/>
      <c r="M25" s="309"/>
      <c r="N25" s="278"/>
    </row>
    <row r="26" ht="4.5" customHeight="1"/>
    <row r="27" spans="5:10" ht="20.25">
      <c r="E27" s="345" t="s">
        <v>205</v>
      </c>
      <c r="F27" s="346"/>
      <c r="G27" s="346"/>
      <c r="H27" s="346"/>
      <c r="I27" s="346"/>
      <c r="J27" s="347"/>
    </row>
  </sheetData>
  <sheetProtection password="CAC3" sheet="1" objects="1" scenarios="1"/>
  <mergeCells count="17">
    <mergeCell ref="C4:H4"/>
    <mergeCell ref="I4:I6"/>
    <mergeCell ref="K23:M23"/>
    <mergeCell ref="B2:M2"/>
    <mergeCell ref="J4:M4"/>
    <mergeCell ref="C5:D5"/>
    <mergeCell ref="E5:F5"/>
    <mergeCell ref="G5:H5"/>
    <mergeCell ref="J5:J6"/>
    <mergeCell ref="K5:K6"/>
    <mergeCell ref="L5:L6"/>
    <mergeCell ref="M5:M6"/>
    <mergeCell ref="B4:B6"/>
    <mergeCell ref="E25:J25"/>
    <mergeCell ref="E27:J27"/>
    <mergeCell ref="B23:D23"/>
    <mergeCell ref="G23:I23"/>
  </mergeCells>
  <hyperlinks>
    <hyperlink ref="B23" location="Wyniki!A1" display="WYNIKI"/>
    <hyperlink ref="B23:D23" location="Obliczenia!A1" display="Obliczenia"/>
    <hyperlink ref="G23" location="Wyniki!A1" display="WYNIKI"/>
    <hyperlink ref="G23:I23" location="'Dane referencyjne'!A1" display="Dane referencyjne"/>
    <hyperlink ref="K23" location="Wyniki!A1" display="WYNIKI"/>
    <hyperlink ref="K23:M23" location="Opis!A1" display="Obliczenia"/>
    <hyperlink ref="E25" location="Wyniki!A1" display="WYNIKI"/>
    <hyperlink ref="E25:I25" location="'Dane referencyjne'!A1" display="Dane referencyjne"/>
    <hyperlink ref="E27" location="Wyniki!A1" display="WYNIKI"/>
    <hyperlink ref="E27:I27" location="'Dane referencyjne'!A1" display="Dane referencyjne"/>
    <hyperlink ref="E27:J27" location="'Struktura zużycia energii '!A1" display="Struktura zużycia energii"/>
    <hyperlink ref="E25:J25" location="'Dane wsadowe'!A1" display="Dane wsadow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B1:N89"/>
  <sheetViews>
    <sheetView showGridLines="0" showRowColHeaders="0" workbookViewId="0" topLeftCell="A67">
      <selection activeCell="E93" sqref="E93"/>
    </sheetView>
  </sheetViews>
  <sheetFormatPr defaultColWidth="9.140625" defaultRowHeight="12.75"/>
  <cols>
    <col min="1" max="1" width="4.57421875" style="0" customWidth="1"/>
    <col min="2" max="2" width="37.8515625" style="0" customWidth="1"/>
    <col min="3" max="3" width="7.57421875" style="0" bestFit="1" customWidth="1"/>
    <col min="4" max="4" width="13.00390625" style="0" customWidth="1"/>
    <col min="5" max="5" width="13.00390625" style="5" customWidth="1"/>
    <col min="6" max="6" width="9.57421875" style="5" customWidth="1"/>
    <col min="7" max="7" width="10.8515625" style="5" customWidth="1"/>
    <col min="8" max="8" width="12.57421875" style="5" customWidth="1"/>
    <col min="9" max="208" width="11.421875" style="5" customWidth="1"/>
    <col min="209" max="16384" width="11.421875" style="0" customWidth="1"/>
  </cols>
  <sheetData>
    <row r="1" spans="2:7" ht="18">
      <c r="B1" s="311" t="s">
        <v>46</v>
      </c>
      <c r="C1" s="312"/>
      <c r="D1" s="312"/>
      <c r="E1" s="312"/>
      <c r="F1" s="312"/>
      <c r="G1" s="313"/>
    </row>
    <row r="2" spans="2:14" ht="12.75">
      <c r="B2" s="314"/>
      <c r="C2" s="5"/>
      <c r="D2" s="5"/>
      <c r="E2" s="50"/>
      <c r="F2" s="5" t="s">
        <v>136</v>
      </c>
      <c r="G2" s="155"/>
      <c r="H2" s="13"/>
      <c r="I2" s="13"/>
      <c r="J2" s="13"/>
      <c r="K2" s="13"/>
      <c r="L2" s="13"/>
      <c r="M2" s="13"/>
      <c r="N2" s="13"/>
    </row>
    <row r="3" spans="2:7" ht="12.75">
      <c r="B3" s="315" t="s">
        <v>106</v>
      </c>
      <c r="C3" s="9"/>
      <c r="D3" s="8">
        <f>IF('Dane wsadowe'!C19="A++",'Dane referencyjne'!B5,IF('Dane wsadowe'!C19="A+",'Dane referencyjne'!C5,IF('Dane wsadowe'!C19="A",'Dane referencyjne'!D5,IF('Dane wsadowe'!C19="B",'Dane referencyjne'!E5,IF('Dane wsadowe'!C19="C",'Dane referencyjne'!F5,IF('Dane wsadowe'!C19="D",'Dane referencyjne'!G5,IF('Dane wsadowe'!C19="E",'Dane referencyjne'!H5,IF('Dane wsadowe'!C19="F",'Dane referencyjne'!I5,0))))))))</f>
        <v>0</v>
      </c>
      <c r="E3" s="51">
        <f>IF('Dane wsadowe'!C19="G",'Dane referencyjne'!J5,IF('Dane wsadowe'!C19="Nowy zakup",'Dane referencyjne'!P5,IF('Dane wsadowe'!C19="1-5 lat",'Dane referencyjne'!K5,IF('Dane wsadowe'!C19="5-10 lat",'Dane referencyjne'!L5,IF('Dane wsadowe'!C19="10-20 lat",'Dane referencyjne'!M5,IF('Dane wsadowe'!C19="+20 lat",'Dane referencyjne'!N5,0))))))</f>
        <v>0</v>
      </c>
      <c r="F3" s="62">
        <f>('Dane wsadowe'!A19)*(D3+E3)</f>
        <v>0</v>
      </c>
      <c r="G3" s="156"/>
    </row>
    <row r="4" spans="2:7" ht="12.75">
      <c r="B4" s="315" t="s">
        <v>107</v>
      </c>
      <c r="C4" s="9"/>
      <c r="D4" s="8">
        <f>IF('Dane wsadowe'!G19="A++",'Dane referencyjne'!B6,IF('Dane wsadowe'!G19="A+",'Dane referencyjne'!C6,IF('Dane wsadowe'!G19="A",'Dane referencyjne'!D6,IF('Dane wsadowe'!G19="B",'Dane referencyjne'!E6,IF('Dane wsadowe'!G19="C",'Dane referencyjne'!F6,IF('Dane wsadowe'!G19="D",'Dane referencyjne'!G6,IF('Dane wsadowe'!G19="E",'Dane referencyjne'!H6,IF('Dane wsadowe'!G19="F",'Dane referencyjne'!I6,0))))))))</f>
        <v>0</v>
      </c>
      <c r="E4" s="51">
        <f>IF('Dane wsadowe'!G19="G",'Dane referencyjne'!J6,IF('Dane wsadowe'!G19="Nowy zakup",'Dane referencyjne'!P6,IF('Dane wsadowe'!G19="1-5 lat",'Dane referencyjne'!K6,IF('Dane wsadowe'!G19="5-10 lat",'Dane referencyjne'!L6,IF('Dane wsadowe'!G19="10-20 lat",'Dane referencyjne'!M6,IF('Dane wsadowe'!C19="+20 lat",'Dane referencyjne'!N6,0))))))</f>
        <v>0</v>
      </c>
      <c r="F4" s="62">
        <f>('Dane wsadowe'!E19)*(D4+E4)</f>
        <v>0</v>
      </c>
      <c r="G4" s="156"/>
    </row>
    <row r="5" spans="2:7" ht="12.75">
      <c r="B5" s="315" t="s">
        <v>108</v>
      </c>
      <c r="C5" s="9"/>
      <c r="D5" s="8">
        <f>IF('Dane wsadowe'!C30="A++",'Dane referencyjne'!B7,IF('Dane wsadowe'!C30="A+",'Dane referencyjne'!C7,IF('Dane wsadowe'!C30="A",'Dane referencyjne'!D7,IF('Dane wsadowe'!C30="B",'Dane referencyjne'!E7,IF('Dane wsadowe'!C30="C",'Dane referencyjne'!F7,IF('Dane wsadowe'!C30="D",'Dane referencyjne'!G7,IF('Dane wsadowe'!C30="E",'Dane referencyjne'!H7,IF('Dane wsadowe'!C30="F",'Dane referencyjne'!I7,0))))))))</f>
        <v>0</v>
      </c>
      <c r="E5" s="51">
        <f>IF('Dane wsadowe'!C30="G",'Dane referencyjne'!J7,IF('Dane wsadowe'!C30="Nowy zakup",'Dane referencyjne'!P7,IF('Dane wsadowe'!C30="1-5 lat",'Dane referencyjne'!K7,IF('Dane wsadowe'!C30="5-10 lat",'Dane referencyjne'!L7,IF('Dane wsadowe'!C30="10-20 lat",'Dane referencyjne'!M7,IF('Dane wsadowe'!C19="+20 lat",'Dane referencyjne'!N7,0))))))</f>
        <v>0</v>
      </c>
      <c r="F5" s="62">
        <f>('Dane wsadowe'!A30)*(D5+E5)</f>
        <v>0</v>
      </c>
      <c r="G5" s="156"/>
    </row>
    <row r="6" spans="2:7" ht="12.75">
      <c r="B6" s="315" t="s">
        <v>109</v>
      </c>
      <c r="C6" s="9"/>
      <c r="D6" s="8">
        <f>IF('Dane wsadowe'!G30="A++",'Dane referencyjne'!B8,IF('Dane wsadowe'!G30="A+",'Dane referencyjne'!C8,IF('Dane wsadowe'!G30="A",'Dane referencyjne'!D8,IF('Dane wsadowe'!G30="B",'Dane referencyjne'!E8,IF('Dane wsadowe'!G30="C",'Dane referencyjne'!F8,IF('Dane wsadowe'!G30="D",'Dane referencyjne'!G8,IF('Dane wsadowe'!G30="E",'Dane referencyjne'!H8,IF('Dane wsadowe'!G30="F",'Dane referencyjne'!I8,0))))))))</f>
        <v>0</v>
      </c>
      <c r="E6" s="51">
        <f>IF('Dane wsadowe'!G30="G",'Dane referencyjne'!J8,IF('Dane wsadowe'!G30="Nowy zakup",'Dane referencyjne'!P8,IF('Dane wsadowe'!G30="1-5 lat",'Dane referencyjne'!K8,IF('Dane wsadowe'!G30="5-10 lat",'Dane referencyjne'!L8,IF('Dane wsadowe'!G30="10-20 lat",'Dane referencyjne'!M8,IF('Dane wsadowe'!C19="+20 lat",'Dane referencyjne'!N8,0))))))</f>
        <v>0</v>
      </c>
      <c r="F6" s="63">
        <f>('Dane wsadowe'!E30)*(D6+E6)</f>
        <v>0</v>
      </c>
      <c r="G6" s="156"/>
    </row>
    <row r="7" spans="2:7" ht="12.75">
      <c r="B7" s="315" t="s">
        <v>110</v>
      </c>
      <c r="C7" s="9"/>
      <c r="D7" s="8">
        <f>IF('Dane wsadowe'!C40="A++",'Dane referencyjne'!B12,IF('Dane wsadowe'!C40="A+",'Dane referencyjne'!C12,IF('Dane wsadowe'!C40="A",'Dane referencyjne'!D12,IF('Dane wsadowe'!C40="B",'Dane referencyjne'!E12,IF('Dane wsadowe'!C40="C",'Dane referencyjne'!F12,IF('Dane wsadowe'!C40="D",'Dane referencyjne'!G12,IF('Dane wsadowe'!C40="E",'Dane referencyjne'!H12,IF('Dane wsadowe'!C40="F",'Dane referencyjne'!I12,0))))))))</f>
        <v>0</v>
      </c>
      <c r="E7" s="51">
        <f>IF('Dane wsadowe'!C40="G",'Dane referencyjne'!J12,IF('Dane wsadowe'!C40="Nowy zakup",'Dane referencyjne'!P12,IF('Dane wsadowe'!C40="1-5 lat",'Dane referencyjne'!K12,IF('Dane wsadowe'!C40="5-10 lat",'Dane referencyjne'!L12,IF('Dane wsadowe'!C40="10-20 lat",'Dane referencyjne'!M12,IF('Dane wsadowe'!C19="+20 lat",'Dane referencyjne'!N12,0))))))</f>
        <v>0</v>
      </c>
      <c r="F7" s="63">
        <f>('Dane wsadowe'!A40)*(D7+E7)</f>
        <v>0</v>
      </c>
      <c r="G7" s="156"/>
    </row>
    <row r="8" spans="2:7" ht="12.75">
      <c r="B8" s="315" t="s">
        <v>111</v>
      </c>
      <c r="C8" s="9"/>
      <c r="D8" s="8">
        <f>IF('Dane wsadowe'!G40="A++",'Dane referencyjne'!B13,IF('Dane wsadowe'!G40="A+",'Dane referencyjne'!C13,IF('Dane wsadowe'!G40="A",'Dane referencyjne'!D13,IF('Dane wsadowe'!G40="B",'Dane referencyjne'!E13,IF('Dane wsadowe'!G40="C",'Dane referencyjne'!F13,IF('Dane wsadowe'!G40="D",'Dane referencyjne'!G13,IF('Dane wsadowe'!G40="E",'Dane referencyjne'!H13,IF('Dane wsadowe'!G40="F",'Dane referencyjne'!I13,0))))))))</f>
        <v>0</v>
      </c>
      <c r="E8" s="51">
        <f>IF('Dane wsadowe'!G40="G",'Dane referencyjne'!J13,IF('Dane wsadowe'!G40="Nowy zakup",'Dane referencyjne'!P13,IF('Dane wsadowe'!G40="1-5 lat",'Dane referencyjne'!K13,IF('Dane wsadowe'!G40="5-10 lat",'Dane referencyjne'!L13,IF('Dane wsadowe'!G40="10-20 lat",'Dane referencyjne'!M13,IF('Dane wsadowe'!C19="+20 lat",'Dane referencyjne'!N13,0))))))</f>
        <v>0</v>
      </c>
      <c r="F8" s="63">
        <f>('Dane wsadowe'!E40)*(D8+E8)</f>
        <v>0</v>
      </c>
      <c r="G8" s="156"/>
    </row>
    <row r="9" spans="2:7" ht="13.5" thickBot="1">
      <c r="B9" s="316"/>
      <c r="C9" s="12"/>
      <c r="D9" s="5"/>
      <c r="E9" s="17"/>
      <c r="F9" s="18"/>
      <c r="G9" s="156"/>
    </row>
    <row r="10" spans="2:7" ht="13.5" thickBot="1">
      <c r="B10" s="317" t="s">
        <v>112</v>
      </c>
      <c r="C10" s="52">
        <f>SUM(F3:F8)</f>
        <v>0</v>
      </c>
      <c r="D10" s="5"/>
      <c r="E10" s="10"/>
      <c r="F10" s="48"/>
      <c r="G10" s="156"/>
    </row>
    <row r="11" spans="2:7" ht="13.5" thickBot="1">
      <c r="B11" s="318" t="s">
        <v>113</v>
      </c>
      <c r="C11" s="53">
        <f>SUM(('Dane wsadowe'!A19*'Dane referencyjne'!O5)+('Dane wsadowe'!E19*'Dane referencyjne'!O6)+('Dane wsadowe'!A30*'Dane referencyjne'!O7)+('Dane wsadowe'!E30*'Dane referencyjne'!O8)+('Dane wsadowe'!A40*'Dane referencyjne'!O12)+('Dane wsadowe'!E40*'Dane referencyjne'!O13))</f>
        <v>0</v>
      </c>
      <c r="D11" s="5"/>
      <c r="E11" s="7"/>
      <c r="F11" s="48"/>
      <c r="G11" s="156"/>
    </row>
    <row r="12" spans="2:7" ht="12.75">
      <c r="B12" s="314"/>
      <c r="C12" s="5"/>
      <c r="D12" s="5"/>
      <c r="G12" s="156"/>
    </row>
    <row r="13" spans="2:7" ht="20.25">
      <c r="B13" s="319" t="s">
        <v>63</v>
      </c>
      <c r="C13" s="14"/>
      <c r="D13" s="14"/>
      <c r="E13" s="14"/>
      <c r="F13" s="14"/>
      <c r="G13" s="157"/>
    </row>
    <row r="14" spans="2:7" ht="12.75">
      <c r="B14" s="314"/>
      <c r="C14" s="5"/>
      <c r="D14" s="5"/>
      <c r="E14" s="50"/>
      <c r="F14" s="5" t="s">
        <v>136</v>
      </c>
      <c r="G14" s="156"/>
    </row>
    <row r="15" spans="2:7" ht="12.75">
      <c r="B15" s="315" t="s">
        <v>114</v>
      </c>
      <c r="C15" s="9"/>
      <c r="D15" s="8">
        <f>IF('Dane wsadowe'!C54="A++",'Dane referencyjne'!B17,IF('Dane wsadowe'!C54="A+",'Dane referencyjne'!C17,IF('Dane wsadowe'!C54="A",'Dane referencyjne'!D17,IF('Dane wsadowe'!C54="B",'Dane referencyjne'!E17,IF('Dane wsadowe'!C54="C",'Dane referencyjne'!F17,IF('Dane wsadowe'!C54="D",'Dane referencyjne'!G17,IF('Dane wsadowe'!C54="E",'Dane referencyjne'!H17,IF('Dane wsadowe'!C54="F",'Dane referencyjne'!I17,0))))))))</f>
        <v>0</v>
      </c>
      <c r="E15" s="8">
        <f>IF('Dane wsadowe'!C54="G",'Dane referencyjne'!J17,IF('Dane wsadowe'!C54="Nowy zakup",'Dane referencyjne'!P17,IF('Dane wsadowe'!C54="1-5 lat",'Dane referencyjne'!K17,IF('Dane wsadowe'!C54="5-10 lat",'Dane referencyjne'!L17,IF('Dane wsadowe'!C54="10-20 lat",'Dane referencyjne'!M17,IF('Dane wsadowe'!C19="+20 lat",'Dane referencyjne'!N17,0))))))</f>
        <v>0</v>
      </c>
      <c r="F15" s="64">
        <f>('Dane wsadowe'!A54)*(D15+E15)</f>
        <v>0</v>
      </c>
      <c r="G15" s="156"/>
    </row>
    <row r="16" spans="2:7" ht="12.75">
      <c r="B16" s="315" t="s">
        <v>115</v>
      </c>
      <c r="C16" s="9"/>
      <c r="D16" s="8">
        <f>IF('Dane wsadowe'!G54="A++",'Dane referencyjne'!B18,IF('Dane wsadowe'!G54="A+",'Dane referencyjne'!C18,IF('Dane wsadowe'!G54="A",'Dane referencyjne'!D18,IF('Dane wsadowe'!G54="B",'Dane referencyjne'!E18,IF('Dane wsadowe'!G54="C",'Dane referencyjne'!F18,IF('Dane wsadowe'!G54="D",'Dane referencyjne'!G18,IF('Dane wsadowe'!G54="E",'Dane referencyjne'!H18,IF('Dane wsadowe'!G54="F",'Dane referencyjne'!I18,0))))))))</f>
        <v>0</v>
      </c>
      <c r="E16" s="8">
        <f>IF('Dane wsadowe'!G54="G",'Dane referencyjne'!J18,IF('Dane wsadowe'!G54="Nowy zakup",'Dane referencyjne'!P18,IF('Dane wsadowe'!G54="1-5 lat",'Dane referencyjne'!K18,IF('Dane wsadowe'!G54="5-10 lat",'Dane referencyjne'!L18,IF('Dane wsadowe'!G54="10-20 lat",'Dane referencyjne'!M18,IF('Dane wsadowe'!C19="+20 lat",'Dane referencyjne'!N18,0))))))</f>
        <v>0</v>
      </c>
      <c r="F16" s="64">
        <f>('Dane wsadowe'!E54)*(D16+E16)</f>
        <v>0</v>
      </c>
      <c r="G16" s="156"/>
    </row>
    <row r="17" spans="2:7" ht="12.75">
      <c r="B17" s="315" t="s">
        <v>116</v>
      </c>
      <c r="C17" s="9"/>
      <c r="D17" s="8">
        <f>IF('Dane wsadowe'!C65="A++",'Dane referencyjne'!B19,IF('Dane wsadowe'!C65="A+",'Dane referencyjne'!C19,IF('Dane wsadowe'!C65="A",'Dane referencyjne'!D19,IF('Dane wsadowe'!C65="B",'Dane referencyjne'!E19,IF('Dane wsadowe'!C65="C",'Dane referencyjne'!F19,IF('Dane wsadowe'!C65="D",'Dane referencyjne'!G19,IF('Dane wsadowe'!C65="E",'Dane referencyjne'!H19,IF('Dane wsadowe'!C65="F",'Dane referencyjne'!I19,0))))))))</f>
        <v>0</v>
      </c>
      <c r="E17" s="8">
        <f>IF('Dane wsadowe'!C65="G",'Dane referencyjne'!J19,IF('Dane wsadowe'!C65="Nowy zakup",'Dane referencyjne'!P19,IF('Dane wsadowe'!C65="1-5 lat",'Dane referencyjne'!K19,IF('Dane wsadowe'!C65="5-10 lat",'Dane referencyjne'!L19,IF('Dane wsadowe'!C65="10-20 lat",'Dane referencyjne'!M19,IF('Dane wsadowe'!C19="+20 lat",'Dane referencyjne'!N19,0))))))</f>
        <v>0</v>
      </c>
      <c r="F17" s="64">
        <f>('Dane wsadowe'!A65)*(D17+E17)</f>
        <v>0</v>
      </c>
      <c r="G17" s="156"/>
    </row>
    <row r="18" spans="2:7" ht="12.75">
      <c r="B18" s="315" t="s">
        <v>116</v>
      </c>
      <c r="C18" s="9"/>
      <c r="D18" s="8">
        <f>IF('Dane wsadowe'!G65="A++",'Dane referencyjne'!B20,IF('Dane wsadowe'!G65="A+",'Dane referencyjne'!C20,IF('Dane wsadowe'!G65="A",'Dane referencyjne'!D20,IF('Dane wsadowe'!G65="B",'Dane referencyjne'!E20,IF('Dane wsadowe'!G65="C",'Dane referencyjne'!F20,IF('Dane wsadowe'!G65="D",'Dane referencyjne'!G20,IF('Dane wsadowe'!G65="E",'Dane referencyjne'!H20,IF('Dane wsadowe'!G65="F",'Dane referencyjne'!I20,0))))))))</f>
        <v>0</v>
      </c>
      <c r="E18" s="8">
        <f>IF('Dane wsadowe'!G65="G",'Dane referencyjne'!J20,IF('Dane wsadowe'!G65="Nowy zakup",'Dane referencyjne'!P20,IF('Dane wsadowe'!G65="1-5 lat",'Dane referencyjne'!K20,IF('Dane wsadowe'!G65="5-10 lat",'Dane referencyjne'!L20,IF('Dane wsadowe'!G65="10-20 lat",'Dane referencyjne'!M20,IF('Dane wsadowe'!C19="+20 lat",'Dane referencyjne'!N20,0))))))</f>
        <v>0</v>
      </c>
      <c r="F18" s="64">
        <f>('Dane wsadowe'!E65)*(D18+E18)</f>
        <v>0</v>
      </c>
      <c r="G18" s="156"/>
    </row>
    <row r="19" spans="2:7" ht="13.5" thickBot="1">
      <c r="B19" s="314"/>
      <c r="C19" s="5"/>
      <c r="D19" s="5"/>
      <c r="G19" s="156"/>
    </row>
    <row r="20" spans="2:7" ht="13.5" thickBot="1">
      <c r="B20" s="317" t="s">
        <v>112</v>
      </c>
      <c r="C20" s="53">
        <f>SUM(F15:F18)</f>
        <v>0</v>
      </c>
      <c r="D20" s="5"/>
      <c r="G20" s="156"/>
    </row>
    <row r="21" spans="2:7" ht="13.5" thickBot="1">
      <c r="B21" s="318" t="s">
        <v>113</v>
      </c>
      <c r="C21" s="53">
        <f>SUM(('Dane wsadowe'!A54*'Dane referencyjne'!O17)+('Dane wsadowe'!E54*'Dane referencyjne'!O18)+('Dane wsadowe'!A65*'Dane referencyjne'!O19)+('Dane wsadowe'!E65*'Dane referencyjne'!O20))</f>
        <v>0</v>
      </c>
      <c r="D21" s="5"/>
      <c r="G21" s="156"/>
    </row>
    <row r="22" spans="2:7" ht="12.75">
      <c r="B22" s="314"/>
      <c r="C22" s="5"/>
      <c r="D22" s="5"/>
      <c r="G22" s="156"/>
    </row>
    <row r="23" spans="2:7" ht="20.25">
      <c r="B23" s="319" t="s">
        <v>71</v>
      </c>
      <c r="C23" s="14"/>
      <c r="D23" s="14"/>
      <c r="E23" s="14"/>
      <c r="F23" s="14"/>
      <c r="G23" s="157"/>
    </row>
    <row r="24" spans="2:7" ht="12.75">
      <c r="B24" s="314"/>
      <c r="C24" s="5"/>
      <c r="D24" s="5"/>
      <c r="E24" s="50"/>
      <c r="F24" s="5" t="s">
        <v>136</v>
      </c>
      <c r="G24" s="156"/>
    </row>
    <row r="25" spans="2:7" ht="12.75">
      <c r="B25" s="315" t="s">
        <v>117</v>
      </c>
      <c r="C25" s="9"/>
      <c r="D25" s="8">
        <f>IF('Dane wsadowe'!F90="A",'Dane referencyjne'!D38,IF('Dane wsadowe'!F90="B",'Dane referencyjne'!E38,IF('Dane wsadowe'!F90="C",'Dane referencyjne'!F38,IF('Dane wsadowe'!F90="D",'Dane referencyjne'!G38,IF('Dane wsadowe'!F90="E",'Dane referencyjne'!H38,IF('Dane wsadowe'!F90="F",'Dane referencyjne'!I38,0))))))</f>
        <v>0</v>
      </c>
      <c r="E25" s="8">
        <f>IF('Dane wsadowe'!F90="G",'Dane referencyjne'!J38,IF('Dane wsadowe'!F90="Nowy zakup",'Dane referencyjne'!P38,IF('Dane wsadowe'!F90="1-5 lat",'Dane referencyjne'!K38,IF('Dane wsadowe'!F90="5-10 lat",'Dane referencyjne'!L38,IF('Dane wsadowe'!F90="10-20 lat",'Dane referencyjne'!M38,IF('Dane wsadowe'!C19="+20 lat",'Dane referencyjne'!N38,0))))))</f>
        <v>0</v>
      </c>
      <c r="F25" s="64">
        <f>('Dane wsadowe'!D90)*(D25+E25)</f>
        <v>0</v>
      </c>
      <c r="G25" s="156"/>
    </row>
    <row r="26" spans="2:7" ht="12.75">
      <c r="B26" s="315" t="s">
        <v>118</v>
      </c>
      <c r="C26" s="9"/>
      <c r="D26" s="8">
        <f>IF('Dane wsadowe'!F90="A",'Dane referencyjne'!D39,IF('Dane wsadowe'!F90="B",'Dane referencyjne'!E39,IF('Dane wsadowe'!F90="C",'Dane referencyjne'!F39,IF('Dane wsadowe'!F90="D",'Dane referencyjne'!G39,IF('Dane wsadowe'!F90="E",'Dane referencyjne'!H39,IF('Dane wsadowe'!F90="F",'Dane referencyjne'!I39,0))))))</f>
        <v>0</v>
      </c>
      <c r="E26" s="8">
        <f>IF('Dane wsadowe'!F90="G",'Dane referencyjne'!J39,IF('Dane wsadowe'!F90="Nowy zakup",'Dane referencyjne'!P39,IF('Dane wsadowe'!F90="1-5 lat",'Dane referencyjne'!K39,IF('Dane wsadowe'!F90="5-10 lat",'Dane referencyjne'!L39,IF('Dane wsadowe'!F90="10-20 lat",'Dane referencyjne'!M39,IF('Dane wsadowe'!C19="+20 lat",'Dane referencyjne'!N39,0))))))</f>
        <v>0</v>
      </c>
      <c r="F26" s="64">
        <f>('Dane wsadowe'!D91)*(D26+E26)</f>
        <v>0</v>
      </c>
      <c r="G26" s="156"/>
    </row>
    <row r="27" spans="2:7" ht="12.75">
      <c r="B27" s="315" t="s">
        <v>119</v>
      </c>
      <c r="C27" s="9"/>
      <c r="D27" s="8">
        <f>IF('Dane wsadowe'!F90="A",'Dane referencyjne'!D40,IF('Dane wsadowe'!F90="B",'Dane referencyjne'!E40,IF('Dane wsadowe'!F90="C",'Dane referencyjne'!F40,IF('Dane wsadowe'!F90="D",'Dane referencyjne'!G40,IF('Dane wsadowe'!F90="E",'Dane referencyjne'!H40,IF('Dane wsadowe'!F90="F",'Dane referencyjne'!I40,0))))))</f>
        <v>0</v>
      </c>
      <c r="E27" s="8">
        <f>IF('Dane wsadowe'!F90="G",'Dane referencyjne'!J40,IF('Dane wsadowe'!F90="Nowy zakup",'Dane referencyjne'!P40,IF('Dane wsadowe'!F90="1-5 lat",'Dane referencyjne'!K40,IF('Dane wsadowe'!F90="5-10 lat",'Dane referencyjne'!L40,IF('Dane wsadowe'!F90="10-20 lat",'Dane referencyjne'!M40,IF('Dane wsadowe'!C19="+20 lat",'Dane referencyjne'!N40,0))))))</f>
        <v>0</v>
      </c>
      <c r="F27" s="64">
        <f>('Dane wsadowe'!D92)*(D27+E27)</f>
        <v>0</v>
      </c>
      <c r="G27" s="156"/>
    </row>
    <row r="28" spans="2:7" ht="12.75">
      <c r="B28" s="315" t="s">
        <v>120</v>
      </c>
      <c r="C28" s="9"/>
      <c r="D28" s="8">
        <f>IF('Dane wsadowe'!F96="A",'Dane referencyjne'!D41,IF('Dane wsadowe'!F96="B",'Dane referencyjne'!E41,IF('Dane wsadowe'!F96="C",'Dane referencyjne'!F41,IF('Dane wsadowe'!F96="D",'Dane referencyjne'!G41,IF('Dane wsadowe'!F96="E",'Dane referencyjne'!H41,IF('Dane wsadowe'!F96="F",'Dane referencyjne'!I41,0))))))</f>
        <v>0</v>
      </c>
      <c r="E28" s="8">
        <f>IF('Dane wsadowe'!F96="G",'Dane referencyjne'!J41,IF('Dane wsadowe'!F96="Nowy zakup",'Dane referencyjne'!P41,IF('Dane wsadowe'!F96="1-5 lat",'Dane referencyjne'!K41,IF('Dane wsadowe'!F96="5-10 lat",'Dane referencyjne'!L41,IF('Dane wsadowe'!F96="10-20 lat",'Dane referencyjne'!M41,IF('Dane wsadowe'!C19="+20 lat",'Dane referencyjne'!N41,0))))))</f>
        <v>0</v>
      </c>
      <c r="F28" s="64">
        <f>('Dane wsadowe'!D96)*(D28+E28)</f>
        <v>0</v>
      </c>
      <c r="G28" s="156"/>
    </row>
    <row r="29" spans="2:7" ht="12.75">
      <c r="B29" s="315" t="s">
        <v>121</v>
      </c>
      <c r="C29" s="9"/>
      <c r="D29" s="8">
        <f>IF('Dane wsadowe'!F96="A",'Dane referencyjne'!D42,IF('Dane wsadowe'!F96="B",'Dane referencyjne'!E42,IF('Dane wsadowe'!F96="C",'Dane referencyjne'!F42,IF('Dane wsadowe'!F96="D",'Dane referencyjne'!G42,IF('Dane wsadowe'!F96="E",'Dane referencyjne'!H42,IF('Dane wsadowe'!F96="F",'Dane referencyjne'!I42,0))))))</f>
        <v>0</v>
      </c>
      <c r="E29" s="8">
        <f>IF('Dane wsadowe'!F96="G",'Dane referencyjne'!J42,IF('Dane wsadowe'!F96="Nowy zakup",'Dane referencyjne'!P42,IF('Dane wsadowe'!F96="1-5 lat",'Dane referencyjne'!K42,IF('Dane wsadowe'!F96="5-10 lat",'Dane referencyjne'!L42,IF('Dane wsadowe'!F96="10-20 lat",'Dane referencyjne'!M42,IF('Dane wsadowe'!C19="+20 lat",'Dane referencyjne'!N42,0))))))</f>
        <v>0</v>
      </c>
      <c r="F29" s="64">
        <f>('Dane wsadowe'!D97)*(D29+E29)</f>
        <v>0</v>
      </c>
      <c r="G29" s="156"/>
    </row>
    <row r="30" spans="2:7" ht="12.75">
      <c r="B30" s="315" t="s">
        <v>122</v>
      </c>
      <c r="C30" s="9"/>
      <c r="D30" s="8">
        <f>IF('Dane wsadowe'!F96="A",'Dane referencyjne'!D43,IF('Dane wsadowe'!F96="B",'Dane referencyjne'!E43,IF('Dane wsadowe'!F96="C",'Dane referencyjne'!F43,IF('Dane wsadowe'!F96="D",'Dane referencyjne'!G43,IF('Dane wsadowe'!F96="E",'Dane referencyjne'!H43,IF('Dane wsadowe'!F96="F",'Dane referencyjne'!I43,0))))))</f>
        <v>0</v>
      </c>
      <c r="E30" s="8">
        <f>IF('Dane wsadowe'!F96="G",'Dane referencyjne'!J43,IF('Dane wsadowe'!F96="Nowy zakup",'Dane referencyjne'!P43,IF('Dane wsadowe'!F96="1-5 lat",'Dane referencyjne'!K43,IF('Dane wsadowe'!F96="5-10 lat",'Dane referencyjne'!L43,IF('Dane wsadowe'!F96="10-20 lat",'Dane referencyjne'!M43,IF('Dane wsadowe'!C19="+20 lat",'Dane referencyjne'!N43,0))))))</f>
        <v>0</v>
      </c>
      <c r="F30" s="64">
        <f>('Dane wsadowe'!D98)*(D30+E30)</f>
        <v>0</v>
      </c>
      <c r="G30" s="156"/>
    </row>
    <row r="31" spans="2:7" ht="12.75">
      <c r="B31" s="315" t="s">
        <v>81</v>
      </c>
      <c r="C31" s="9"/>
      <c r="D31" s="8">
        <f>IF('Dane wsadowe'!F101="A",'Dane referencyjne'!D44,IF('Dane wsadowe'!F101="B",'Dane referencyjne'!E44,IF('Dane wsadowe'!F101="C",'Dane referencyjne'!F44,IF('Dane wsadowe'!F101="D",'Dane referencyjne'!G44,IF('Dane wsadowe'!F101="E",'Dane referencyjne'!H44,IF('Dane wsadowe'!F101="F",'Dane referencyjne'!I44,0))))))</f>
        <v>0</v>
      </c>
      <c r="E31" s="8">
        <f>IF('Dane wsadowe'!F101="G",'Dane referencyjne'!J44,IF('Dane wsadowe'!F101="Nowy zakup",'Dane referencyjne'!P44,IF('Dane wsadowe'!F101="1-5 lat",'Dane referencyjne'!K44,IF('Dane wsadowe'!F101="5-10 lat",'Dane referencyjne'!L44,IF('Dane wsadowe'!F101="10-20 lat",'Dane referencyjne'!M44,IF('Dane wsadowe'!C19="+20 lat",'Dane referencyjne'!N44,0))))))</f>
        <v>0</v>
      </c>
      <c r="F31" s="64">
        <f>('Dane wsadowe'!D101)*(D31+E31)</f>
        <v>0</v>
      </c>
      <c r="G31" s="156"/>
    </row>
    <row r="32" spans="2:7" ht="13.5" thickBot="1">
      <c r="B32" s="320"/>
      <c r="C32" s="5"/>
      <c r="D32" s="8"/>
      <c r="E32" s="8"/>
      <c r="G32" s="156"/>
    </row>
    <row r="33" spans="2:7" ht="13.5" thickBot="1">
      <c r="B33" s="317" t="s">
        <v>112</v>
      </c>
      <c r="C33" s="53">
        <f>Obliczenia!D33</f>
        <v>0</v>
      </c>
      <c r="D33" s="8">
        <f>(SUM(F25:F31))*'Dane wsadowe'!F7</f>
        <v>0</v>
      </c>
      <c r="E33" s="8"/>
      <c r="G33" s="156"/>
    </row>
    <row r="34" spans="2:7" ht="13.5" thickBot="1">
      <c r="B34" s="318" t="s">
        <v>113</v>
      </c>
      <c r="C34" s="53">
        <f>Obliczenia!D34</f>
        <v>0</v>
      </c>
      <c r="D34" s="8">
        <f>(SUM(('Dane wsadowe'!D90*'Dane referencyjne'!O38)+('Dane wsadowe'!D91*'Dane referencyjne'!O39)+('Dane wsadowe'!D92*'Dane referencyjne'!O40)+('Dane wsadowe'!D96*'Dane referencyjne'!O41)+('Dane wsadowe'!D97*'Dane referencyjne'!O42)+('Dane wsadowe'!D98*'Dane referencyjne'!O43)+('Dane wsadowe'!D101*'Dane referencyjne'!O44)))*'Dane wsadowe'!F7</f>
        <v>0</v>
      </c>
      <c r="E34" s="8"/>
      <c r="G34" s="156"/>
    </row>
    <row r="35" spans="2:7" ht="12.75">
      <c r="B35" s="314"/>
      <c r="C35" s="5"/>
      <c r="D35" s="5"/>
      <c r="G35" s="156"/>
    </row>
    <row r="36" spans="2:7" ht="20.25">
      <c r="B36" s="319" t="s">
        <v>65</v>
      </c>
      <c r="C36" s="321"/>
      <c r="D36" s="321"/>
      <c r="E36" s="321"/>
      <c r="F36" s="321"/>
      <c r="G36" s="158"/>
    </row>
    <row r="37" spans="2:7" ht="12.75">
      <c r="B37" s="314"/>
      <c r="C37" s="5"/>
      <c r="D37" s="5"/>
      <c r="E37" s="50"/>
      <c r="F37" s="5" t="s">
        <v>136</v>
      </c>
      <c r="G37" s="156"/>
    </row>
    <row r="38" spans="2:7" ht="12.75">
      <c r="B38" s="315" t="s">
        <v>123</v>
      </c>
      <c r="C38" s="9"/>
      <c r="D38" s="8">
        <f>IF('Dane wsadowe'!C54="A++",'Dane referencyjne'!B17,IF('Dane wsadowe'!C76="A",'Dane referencyjne'!D24,IF('Dane wsadowe'!C76="B",'Dane referencyjne'!E24,IF('Dane wsadowe'!C76="C",'Dane referencyjne'!F24,IF('Dane wsadowe'!C76="D",'Dane referencyjne'!G24,IF('Dane wsadowe'!C76="E",'Dane referencyjne'!H24,IF('Dane wsadowe'!C76="F",'Dane referencyjne'!I24,0)))))))</f>
        <v>0</v>
      </c>
      <c r="E38" s="8">
        <f>IF('Dane wsadowe'!C76="G",'Dane referencyjne'!J24,IF('Dane wsadowe'!C76="Nowy zakup",'Dane referencyjne'!P24,IF('Dane wsadowe'!C76="1-5 lat",'Dane referencyjne'!K24,IF('Dane wsadowe'!C76="5-10 lat",'Dane referencyjne'!L24,IF('Dane wsadowe'!C76="10-20 lat",'Dane referencyjne'!M24,IF('Dane wsadowe'!C19="+20 lat",'Dane referencyjne'!N24,0))))))</f>
        <v>0</v>
      </c>
      <c r="F38" s="64">
        <f>('Dane wsadowe'!B76)*(D38+E38)</f>
        <v>0</v>
      </c>
      <c r="G38" s="156"/>
    </row>
    <row r="39" spans="2:7" ht="12.75">
      <c r="B39" s="315" t="s">
        <v>124</v>
      </c>
      <c r="C39" s="9"/>
      <c r="D39" s="8">
        <f>IF('Dane wsadowe'!G76="A",'Dane referencyjne'!D25,IF('Dane wsadowe'!G76="B",'Dane referencyjne'!E25,IF('Dane wsadowe'!G76="C",'Dane referencyjne'!F25,IF('Dane wsadowe'!G76="D",'Dane referencyjne'!G25,IF('Dane wsadowe'!G76="E",'Dane referencyjne'!H25,IF('Dane wsadowe'!G76="F",'Dane referencyjne'!I25,0))))))</f>
        <v>0</v>
      </c>
      <c r="E39" s="8">
        <f>IF('Dane wsadowe'!G76="G",'Dane referencyjne'!J25,IF('Dane wsadowe'!G76="Nowy zakup",'Dane referencyjne'!P25,IF('Dane wsadowe'!G76="1-5 lat",'Dane referencyjne'!K25,IF('Dane wsadowe'!G76="5-10 lat",'Dane referencyjne'!L25,IF('Dane wsadowe'!G76="10-20 lat",'Dane referencyjne'!M25,IF('Dane wsadowe'!C19="+20 lat",'Dane referencyjne'!N25,0))))))</f>
        <v>0</v>
      </c>
      <c r="F39" s="64">
        <f>('Dane wsadowe'!F76)*(D39+E39)</f>
        <v>0</v>
      </c>
      <c r="G39" s="156"/>
    </row>
    <row r="40" spans="2:7" ht="13.5" thickBot="1">
      <c r="B40" s="314"/>
      <c r="C40" s="5"/>
      <c r="D40" s="5"/>
      <c r="G40" s="156"/>
    </row>
    <row r="41" spans="2:7" ht="13.5" thickBot="1">
      <c r="B41" s="317" t="s">
        <v>112</v>
      </c>
      <c r="C41" s="53">
        <f>SUM(F38:F39)*('Dane wsadowe'!F79*'Dane wsadowe'!F7)*(IF('Dane wsadowe'!H81="meistens",0.84,IF('Dane wsadowe'!H81="manchmal",0.92,1)))</f>
        <v>0</v>
      </c>
      <c r="D41" s="5"/>
      <c r="G41" s="156"/>
    </row>
    <row r="42" spans="2:7" ht="13.5" thickBot="1">
      <c r="B42" s="318" t="s">
        <v>113</v>
      </c>
      <c r="C42" s="53">
        <f>SUM(('Dane wsadowe'!B76*'Dane referencyjne'!O24)+('Dane wsadowe'!F76*'Dane referencyjne'!O25))*('Dane wsadowe'!F79*'Dane wsadowe'!F7)*(IF('Dane wsadowe'!H81="meistens",0.84,IF('Dane wsadowe'!H81="manchmal",0.92,1)))</f>
        <v>0</v>
      </c>
      <c r="D42" s="5"/>
      <c r="G42" s="156"/>
    </row>
    <row r="43" spans="2:7" ht="12.75">
      <c r="B43" s="314"/>
      <c r="C43" s="5"/>
      <c r="D43" s="5"/>
      <c r="G43" s="156"/>
    </row>
    <row r="44" spans="2:7" ht="20.25">
      <c r="B44" s="319" t="s">
        <v>82</v>
      </c>
      <c r="C44" s="14"/>
      <c r="D44" s="14"/>
      <c r="E44" s="14"/>
      <c r="F44" s="14"/>
      <c r="G44" s="157"/>
    </row>
    <row r="45" spans="2:7" ht="12.75">
      <c r="B45" s="314"/>
      <c r="C45" s="5"/>
      <c r="D45" s="5"/>
      <c r="G45" s="156"/>
    </row>
    <row r="46" spans="2:7" ht="12.75">
      <c r="B46" s="315" t="s">
        <v>125</v>
      </c>
      <c r="C46" s="9"/>
      <c r="D46" s="5"/>
      <c r="E46" s="8">
        <f>('Dane wsadowe'!D114*(('Dane referencyjne'!I29*'Dane wsadowe'!F110)+('Dane referencyjne'!K29*'Dane wsadowe'!F111)+('Dane referencyjne'!J29*'Dane wsadowe'!F112))/1000)*7*'Dane wsadowe'!F7</f>
        <v>0</v>
      </c>
      <c r="G46" s="156"/>
    </row>
    <row r="47" spans="2:7" ht="12.75">
      <c r="B47" s="315" t="s">
        <v>126</v>
      </c>
      <c r="C47" s="9"/>
      <c r="D47" s="5"/>
      <c r="E47" s="8">
        <f>('Dane wsadowe'!I114*(('Dane referencyjne'!I30*'Dane wsadowe'!K110)+('Dane referencyjne'!K30*'Dane wsadowe'!K111)+('Dane referencyjne'!J30*'Dane wsadowe'!K112))/1000)*7*'Dane wsadowe'!F7</f>
        <v>0</v>
      </c>
      <c r="G47" s="156"/>
    </row>
    <row r="48" spans="2:7" ht="12.75">
      <c r="B48" s="315" t="s">
        <v>127</v>
      </c>
      <c r="C48" s="9"/>
      <c r="D48" s="5"/>
      <c r="E48" s="8">
        <f>('Dane wsadowe'!D125*(('Dane referencyjne'!I31*'Dane wsadowe'!F121)+('Dane referencyjne'!K31*'Dane wsadowe'!F122)+('Dane referencyjne'!J31*'Dane wsadowe'!F123))/1000)*7*'Dane wsadowe'!F7</f>
        <v>0</v>
      </c>
      <c r="G48" s="156"/>
    </row>
    <row r="49" spans="2:7" ht="12.75">
      <c r="B49" s="315" t="s">
        <v>128</v>
      </c>
      <c r="C49" s="9"/>
      <c r="D49" s="5"/>
      <c r="E49" s="8">
        <f>('Dane wsadowe'!I125*(('Dane referencyjne'!I32*'Dane wsadowe'!K121)+('Dane referencyjne'!K32*'Dane wsadowe'!K122)+('Dane referencyjne'!J32*'Dane wsadowe'!K123))/1000)*7*'Dane wsadowe'!F7</f>
        <v>0</v>
      </c>
      <c r="G49" s="156"/>
    </row>
    <row r="50" spans="2:7" ht="12.75">
      <c r="B50" s="315" t="s">
        <v>129</v>
      </c>
      <c r="C50" s="9"/>
      <c r="D50" s="5"/>
      <c r="E50" s="8">
        <f>('Dane wsadowe'!D135*(('Dane referencyjne'!I33*'Dane wsadowe'!F131)+('Dane referencyjne'!K33*'Dane wsadowe'!F132)+('Dane referencyjne'!J33*'Dane wsadowe'!F133))/1000)*7*'Dane wsadowe'!F7</f>
        <v>0</v>
      </c>
      <c r="G50" s="156"/>
    </row>
    <row r="51" spans="2:7" ht="13.5" thickBot="1">
      <c r="B51" s="315" t="s">
        <v>130</v>
      </c>
      <c r="C51" s="9"/>
      <c r="D51" s="5"/>
      <c r="E51" s="8">
        <f>('Dane wsadowe'!I135*(('Dane referencyjne'!I34*'Dane wsadowe'!K131)+('Dane referencyjne'!K34*'Dane wsadowe'!K132)+('Dane referencyjne'!J34*'Dane wsadowe'!K133))/1000)*7*'Dane wsadowe'!F7</f>
        <v>0</v>
      </c>
      <c r="G51" s="156"/>
    </row>
    <row r="52" spans="2:7" ht="13.5" thickBot="1">
      <c r="B52" s="314"/>
      <c r="C52" s="5"/>
      <c r="D52" s="57" t="s">
        <v>11</v>
      </c>
      <c r="G52" s="156"/>
    </row>
    <row r="53" spans="2:7" ht="13.5" thickBot="1">
      <c r="B53" s="317" t="s">
        <v>112</v>
      </c>
      <c r="C53" s="58">
        <f>SUM(E46:E51)</f>
        <v>0</v>
      </c>
      <c r="D53" s="53">
        <f>(('Dane wsadowe'!D114*('Dane wsadowe'!F111*'Dane referencyjne'!K29)+('Dane wsadowe'!I114*('Dane wsadowe'!K111*'Dane referencyjne'!K30))+('Dane wsadowe'!D125*('Dane wsadowe'!F122*'Dane referencyjne'!K31))+('Dane wsadowe'!I125*('Dane wsadowe'!K122*'Dane referencyjne'!K32))+('Dane wsadowe'!D135*('Dane wsadowe'!F132*'Dane referencyjne'!K33))+('Dane wsadowe'!I135*('Dane wsadowe'!K132*'Dane referencyjne'!K34)))/1000)*7*'Dane wsadowe'!F7</f>
        <v>0</v>
      </c>
      <c r="G53" s="156"/>
    </row>
    <row r="54" spans="2:7" ht="13.5" thickBot="1">
      <c r="B54" s="318" t="s">
        <v>113</v>
      </c>
      <c r="C54" s="53">
        <f>(('Dane wsadowe'!D114*(('Dane wsadowe'!F110*'Dane referencyjne'!L29)+('Dane wsadowe'!F111*'Dane referencyjne'!N29)+('Dane wsadowe'!F112*'Dane referencyjne'!M29))+('Dane wsadowe'!I114*(('Dane wsadowe'!K110*'Dane referencyjne'!L30)+('Dane wsadowe'!K111*'Dane referencyjne'!N30)+('Dane wsadowe'!K112*'Dane referencyjne'!M30)))+('Dane wsadowe'!D125*(('Dane wsadowe'!F121*'Dane referencyjne'!L31)+('Dane wsadowe'!F122*'Dane referencyjne'!N31)+('Dane wsadowe'!F123*'Dane referencyjne'!M31)))+('Dane wsadowe'!I125*(('Dane wsadowe'!K121*'Dane referencyjne'!L32)+('Dane wsadowe'!K122*'Dane referencyjne'!N32)+('Dane wsadowe'!K123*'Dane referencyjne'!M32)))+('Dane wsadowe'!D135*(('Dane wsadowe'!F131*'Dane referencyjne'!L33)+('Dane wsadowe'!F132*'Dane referencyjne'!N33)+('Dane wsadowe'!F133*'Dane referencyjne'!M33)))+('Dane wsadowe'!I135*(('Dane wsadowe'!K131*'Dane referencyjne'!L34)+('Dane wsadowe'!K132*'Dane referencyjne'!N34)+('Dane wsadowe'!K133*'Dane referencyjne'!M34))))/1000)*7*'Dane wsadowe'!F7</f>
        <v>0</v>
      </c>
      <c r="D54" s="53">
        <f>(('Dane wsadowe'!D114*('Dane wsadowe'!F111*'Dane referencyjne'!N29)+('Dane wsadowe'!I114*('Dane wsadowe'!K111*'Dane referencyjne'!N30))+('Dane wsadowe'!D125*('Dane wsadowe'!F122*'Dane referencyjne'!N31))+('Dane wsadowe'!I125*('Dane wsadowe'!K122*'Dane referencyjne'!N32))+('Dane wsadowe'!D135*('Dane wsadowe'!F132*'Dane referencyjne'!N33))+('Dane wsadowe'!I135*('Dane wsadowe'!K132*'Dane referencyjne'!N34)))/1000)*7*'Dane wsadowe'!F7</f>
        <v>0</v>
      </c>
      <c r="G54" s="156"/>
    </row>
    <row r="55" spans="2:7" ht="13.5" thickBot="1">
      <c r="B55" s="322"/>
      <c r="C55" s="159"/>
      <c r="D55" s="159"/>
      <c r="E55" s="159"/>
      <c r="F55" s="159"/>
      <c r="G55" s="160"/>
    </row>
    <row r="56" spans="2:7" ht="13.5" thickBot="1">
      <c r="B56" s="323" t="s">
        <v>131</v>
      </c>
      <c r="C56" s="114"/>
      <c r="D56" s="161"/>
      <c r="E56" s="162">
        <f>('Dane wsadowe'!D145*(('Dane referencyjne'!I48*'Dane wsadowe'!F141)+('Dane referencyjne'!K48*'Dane wsadowe'!F142)+('Dane referencyjne'!J48*'Dane wsadowe'!F143))/1000)*7*'Dane wsadowe'!F7</f>
        <v>0</v>
      </c>
      <c r="F56" s="161"/>
      <c r="G56" s="163"/>
    </row>
    <row r="57" spans="2:7" ht="13.5" thickBot="1">
      <c r="B57" s="314"/>
      <c r="C57" s="5"/>
      <c r="D57" s="57" t="s">
        <v>11</v>
      </c>
      <c r="G57" s="156"/>
    </row>
    <row r="58" spans="2:7" ht="13.5" thickBot="1">
      <c r="B58" s="317" t="s">
        <v>112</v>
      </c>
      <c r="C58" s="58">
        <f>SUM(E56:E56)</f>
        <v>0</v>
      </c>
      <c r="D58" s="53">
        <f>(('Dane wsadowe'!D145*('Dane wsadowe'!F142*'Dane referencyjne'!K48))/1000)*7*'Dane wsadowe'!F7</f>
        <v>0</v>
      </c>
      <c r="G58" s="156"/>
    </row>
    <row r="59" spans="2:7" ht="13.5" thickBot="1">
      <c r="B59" s="318" t="s">
        <v>113</v>
      </c>
      <c r="C59" s="53">
        <f>(('Dane wsadowe'!D145*(('Dane wsadowe'!F141*'Dane referencyjne'!L48)+('Dane wsadowe'!F142*'Dane referencyjne'!N48)+('Dane wsadowe'!F143*'Dane referencyjne'!M48)))/1000)*7*'Dane wsadowe'!F7</f>
        <v>0</v>
      </c>
      <c r="D59" s="53">
        <f>(('Dane wsadowe'!D145*('Dane wsadowe'!F142*'Dane referencyjne'!N48))/1000)*7*'Dane wsadowe'!F7</f>
        <v>0</v>
      </c>
      <c r="G59" s="156"/>
    </row>
    <row r="60" spans="2:7" ht="13.5" thickBot="1">
      <c r="B60" s="324"/>
      <c r="C60" s="164"/>
      <c r="D60" s="164"/>
      <c r="E60" s="159"/>
      <c r="F60" s="159"/>
      <c r="G60" s="160"/>
    </row>
    <row r="61" spans="2:7" ht="20.25">
      <c r="B61" s="319" t="s">
        <v>94</v>
      </c>
      <c r="C61" s="14"/>
      <c r="D61" s="14"/>
      <c r="E61" s="14"/>
      <c r="F61" s="14"/>
      <c r="G61" s="157"/>
    </row>
    <row r="62" spans="2:7" ht="27.75" customHeight="1">
      <c r="B62" s="314"/>
      <c r="C62" s="5"/>
      <c r="D62" s="5"/>
      <c r="G62" s="282" t="s">
        <v>135</v>
      </c>
    </row>
    <row r="63" spans="2:11" ht="12.75">
      <c r="B63" s="315" t="s">
        <v>132</v>
      </c>
      <c r="C63" s="9"/>
      <c r="D63" s="5"/>
      <c r="E63" s="8">
        <f>('Dane wsadowe'!D156*(('Dane referencyjne'!I52*'Dane wsadowe'!F152)+('Dane referencyjne'!K52*('Dane wsadowe'!F153*IF('Dane wsadowe'!F155="często",0.5,IF('Dane wsadowe'!F155="zawsze",0.1,IF('Dane wsadowe'!F155="rzadko",0.9)))))+('Dane referencyjne'!J52*'Dane wsadowe'!F154))/1000)*7*'Dane wsadowe'!F7</f>
        <v>0</v>
      </c>
      <c r="F63" s="8"/>
      <c r="G63" s="165">
        <f>(('Dane wsadowe'!D156*(('Dane wsadowe'!F152*'Dane referencyjne'!L52)+(('Dane wsadowe'!F153*IF('Dane wsadowe'!F155="często",0.5,IF('Dane wsadowe'!F155="zawsze",0.1,IF('Dane wsadowe'!F155="rzadko",0.9))))*'Dane referencyjne'!N52)+('Dane wsadowe'!F154*'Dane referencyjne'!M52)))/1000)*7*'Dane wsadowe'!F7</f>
        <v>0</v>
      </c>
      <c r="I63" s="8"/>
      <c r="K63" s="8"/>
    </row>
    <row r="64" spans="2:11" ht="12.75">
      <c r="B64" s="315" t="s">
        <v>133</v>
      </c>
      <c r="C64" s="9"/>
      <c r="D64" s="5"/>
      <c r="E64" s="8">
        <f>('Dane wsadowe'!I156*(('Dane referencyjne'!I53*'Dane wsadowe'!K152)+('Dane referencyjne'!K53*('Dane wsadowe'!K153*IF('Dane wsadowe'!K155="często",0.5,IF('Dane wsadowe'!K155="zawsze",0.1,IF('Dane wsadowe'!K155="rzadko",0.9)))))+('Dane referencyjne'!J53*'Dane wsadowe'!K154))/1000)*7*'Dane wsadowe'!F7</f>
        <v>0</v>
      </c>
      <c r="F64" s="8"/>
      <c r="G64" s="165">
        <f>(('Dane wsadowe'!I156*(('Dane wsadowe'!K152*'Dane referencyjne'!L53)+(('Dane wsadowe'!K153*IF('Dane wsadowe'!K155="często",0.5,IF('Dane wsadowe'!K155="zawsze",0.1,IF('Dane wsadowe'!K155="rzadko",0.9))))*'Dane referencyjne'!N53)+('Dane wsadowe'!K154*'Dane referencyjne'!M53)))/1000)*7*'Dane wsadowe'!F7</f>
        <v>0</v>
      </c>
      <c r="I64" s="8"/>
      <c r="K64" s="8"/>
    </row>
    <row r="65" spans="2:11" ht="12.75">
      <c r="B65" s="315" t="s">
        <v>97</v>
      </c>
      <c r="C65" s="9"/>
      <c r="D65" s="5"/>
      <c r="E65" s="8">
        <f>('Dane wsadowe'!D165*(('Dane referencyjne'!I54*'Dane wsadowe'!F161)+('Dane referencyjne'!K54*('Dane wsadowe'!F162*IF('Dane wsadowe'!F164="często",0.5,IF('Dane wsadowe'!F164="zawsze",0.1,IF('Dane wsadowe'!F164="rzadko",0.9)))))+('Dane referencyjne'!J54*'Dane wsadowe'!F163))/1000)*7*'Dane wsadowe'!F7</f>
        <v>0</v>
      </c>
      <c r="F65" s="8"/>
      <c r="G65" s="165">
        <f>(('Dane wsadowe'!D165*(('Dane wsadowe'!F161*'Dane referencyjne'!L54)+(('Dane wsadowe'!F162*IF('Dane wsadowe'!F164="często",0.5,IF('Dane wsadowe'!F164="zawsze",0.1,IF('Dane wsadowe'!F164="rzadko",0.9))))*'Dane referencyjne'!N54)+('Dane wsadowe'!F163*'Dane referencyjne'!M54)))/1000)*7*'Dane wsadowe'!F7</f>
        <v>0</v>
      </c>
      <c r="I65" s="8"/>
      <c r="K65" s="8"/>
    </row>
    <row r="66" spans="2:11" ht="12.75">
      <c r="B66" s="315" t="s">
        <v>98</v>
      </c>
      <c r="C66" s="9"/>
      <c r="D66" s="5"/>
      <c r="E66" s="8">
        <f>('Dane wsadowe'!I165*(('Dane referencyjne'!I55*'Dane wsadowe'!K161)+('Dane referencyjne'!K55*('Dane wsadowe'!K162*IF('Dane wsadowe'!K164="często",0.5,IF('Dane wsadowe'!K164="zawsze",0.1,IF('Dane wsadowe'!K164="rzadko",0.9)))))+('Dane referencyjne'!J55*'Dane wsadowe'!K163))/1000)*7*'Dane wsadowe'!F7</f>
        <v>0</v>
      </c>
      <c r="F66" s="8"/>
      <c r="G66" s="165">
        <f>(('Dane wsadowe'!I165*(('Dane wsadowe'!K161*'Dane referencyjne'!L55)+(('Dane wsadowe'!K162*IF('Dane wsadowe'!K164="często",0.5,IF('Dane wsadowe'!K164="zawsze",0.1,IF('Dane wsadowe'!K164="rzadko",0.9))))*'Dane referencyjne'!N55)+('Dane wsadowe'!K163*'Dane referencyjne'!M55)))/1000)*7*'Dane wsadowe'!F7</f>
        <v>0</v>
      </c>
      <c r="I66" s="8"/>
      <c r="K66" s="8"/>
    </row>
    <row r="67" spans="2:11" ht="12.75">
      <c r="B67" s="315" t="s">
        <v>99</v>
      </c>
      <c r="C67" s="9"/>
      <c r="D67" s="5"/>
      <c r="E67" s="8">
        <f>('Dane wsadowe'!D174*(('Dane referencyjne'!I56*'Dane wsadowe'!F170)+('Dane referencyjne'!K56*('Dane wsadowe'!F171*IF('Dane wsadowe'!F173="często",0.5,IF('Dane wsadowe'!F173="zawsze",0.1,IF('Dane wsadowe'!F173="rzadko",0.9)))))+('Dane referencyjne'!J56*'Dane wsadowe'!F172))/1000)*7*'Dane wsadowe'!F7</f>
        <v>0</v>
      </c>
      <c r="F67" s="8"/>
      <c r="G67" s="165">
        <f>(('Dane wsadowe'!D174*(('Dane wsadowe'!F170*'Dane referencyjne'!L56)+(('Dane wsadowe'!F171*IF('Dane wsadowe'!F173="często",0.5,IF('Dane wsadowe'!F173="zawsze",0.1,IF('Dane wsadowe'!F173="rzadko",0.9))))*'Dane referencyjne'!M56)+('Dane wsadowe'!F172*'Dane referencyjne'!N56)))/1000)*7*'Dane wsadowe'!F7</f>
        <v>0</v>
      </c>
      <c r="I67" s="8"/>
      <c r="K67" s="8"/>
    </row>
    <row r="68" spans="2:11" ht="13.5" thickBot="1">
      <c r="B68" s="315" t="s">
        <v>100</v>
      </c>
      <c r="C68" s="9"/>
      <c r="D68" s="5"/>
      <c r="E68" s="8">
        <f>('Dane wsadowe'!D182*(('Dane referencyjne'!I57*'Dane wsadowe'!F178)+('Dane referencyjne'!K57*('Dane wsadowe'!F179*IF('Dane wsadowe'!F181="często",0.5,IF('Dane wsadowe'!F181="zawsze",0.1,IF('Dane wsadowe'!F181="rzadko",0.9)))))+('Dane referencyjne'!J57*'Dane wsadowe'!F180))/1000)*7*'Dane wsadowe'!F7</f>
        <v>0</v>
      </c>
      <c r="F68" s="8"/>
      <c r="G68" s="165">
        <f>((('Dane wsadowe'!D182*(('Dane wsadowe'!F178*'Dane referencyjne'!L57)+(('Dane wsadowe'!F179*IF('Dane wsadowe'!F181="często",0.5,IF('Dane wsadowe'!F181="zawsze",0.1,IF('Dane wsadowe'!F181="rzadko",0.9))))*'Dane referencyjne'!N57)+('Dane wsadowe'!F180*'Dane referencyjne'!M57))))/1000)*7*'Dane wsadowe'!F7</f>
        <v>0</v>
      </c>
      <c r="I68" s="8"/>
      <c r="K68" s="8"/>
    </row>
    <row r="69" spans="2:7" ht="13.5" thickBot="1">
      <c r="B69" s="314"/>
      <c r="C69" s="5"/>
      <c r="D69" s="57" t="s">
        <v>11</v>
      </c>
      <c r="G69" s="156"/>
    </row>
    <row r="70" spans="2:7" ht="13.5" thickBot="1">
      <c r="B70" s="317" t="s">
        <v>112</v>
      </c>
      <c r="C70" s="53">
        <f>SUM(E63:E68)</f>
        <v>0</v>
      </c>
      <c r="D70" s="53">
        <f>((('Dane wsadowe'!D156*('Dane wsadowe'!F154*'Dane referencyjne'!J52))+('Dane wsadowe'!I156*('Dane wsadowe'!K154*'Dane referencyjne'!J53))+('Dane wsadowe'!I165*('Dane wsadowe'!K163*'Dane referencyjne'!J54))+('Dane wsadowe'!D165*('Dane wsadowe'!F163*'Dane referencyjne'!J55))+(('Dane wsadowe'!D174*('Dane wsadowe'!F172*'Dane referencyjne'!J56))+(('Dane wsadowe'!D182*('Dane wsadowe'!F180*'Dane referencyjne'!J57)))))/1000)*7*'Dane wsadowe'!F7</f>
        <v>0</v>
      </c>
      <c r="G70" s="156"/>
    </row>
    <row r="71" spans="2:7" ht="13.5" thickBot="1">
      <c r="B71" s="318" t="s">
        <v>113</v>
      </c>
      <c r="C71" s="53">
        <f>SUM(G63:G68)</f>
        <v>0</v>
      </c>
      <c r="D71" s="53">
        <f>(((('Dane wsadowe'!D156*('Dane wsadowe'!F154*'Dane referencyjne'!M52))+('Dane wsadowe'!I156*('Dane wsadowe'!K154*'Dane referencyjne'!M53))+('Dane wsadowe'!I165*('Dane wsadowe'!K163*'Dane referencyjne'!M54))+('Dane wsadowe'!D165*('Dane wsadowe'!F163*'Dane referencyjne'!M55))+(('Dane wsadowe'!D174*('Dane wsadowe'!F172*'Dane referencyjne'!M56))+(('Dane wsadowe'!D182*('Dane wsadowe'!F180*'Dane referencyjne'!M57))))))/1000)*7*'Dane wsadowe'!F7</f>
        <v>0</v>
      </c>
      <c r="G71" s="156"/>
    </row>
    <row r="72" spans="2:7" ht="13.5" thickBot="1">
      <c r="B72" s="324"/>
      <c r="C72" s="164"/>
      <c r="D72" s="164"/>
      <c r="E72" s="159"/>
      <c r="F72" s="159"/>
      <c r="G72" s="160"/>
    </row>
    <row r="73" spans="2:7" ht="13.5" thickBot="1">
      <c r="B73" s="325"/>
      <c r="C73" s="166"/>
      <c r="D73" s="166"/>
      <c r="E73" s="161"/>
      <c r="F73" s="161"/>
      <c r="G73" s="163"/>
    </row>
    <row r="74" spans="2:7" ht="38.25" customHeight="1" thickBot="1">
      <c r="B74" s="314"/>
      <c r="C74" s="5"/>
      <c r="D74" s="167" t="s">
        <v>193</v>
      </c>
      <c r="E74" s="167" t="s">
        <v>200</v>
      </c>
      <c r="G74" s="156"/>
    </row>
    <row r="75" spans="2:7" ht="13.5" thickBot="1">
      <c r="B75" s="326" t="s">
        <v>112</v>
      </c>
      <c r="C75" s="53">
        <f>C53+C58+C70</f>
        <v>0</v>
      </c>
      <c r="D75" s="53">
        <f>D53+D58</f>
        <v>0</v>
      </c>
      <c r="E75" s="53">
        <f>D75+D70</f>
        <v>0</v>
      </c>
      <c r="G75" s="156"/>
    </row>
    <row r="76" spans="2:7" ht="13.5" thickBot="1">
      <c r="B76" s="327" t="s">
        <v>194</v>
      </c>
      <c r="C76" s="53">
        <f>C54+C59+C71</f>
        <v>0</v>
      </c>
      <c r="D76" s="53">
        <f>D54+D59</f>
        <v>0</v>
      </c>
      <c r="E76" s="53">
        <f>D76+D71</f>
        <v>0</v>
      </c>
      <c r="G76" s="156"/>
    </row>
    <row r="77" spans="2:7" ht="13.5" thickBot="1">
      <c r="B77" s="322"/>
      <c r="C77" s="159"/>
      <c r="D77" s="159"/>
      <c r="E77" s="159"/>
      <c r="F77" s="159"/>
      <c r="G77" s="160"/>
    </row>
    <row r="78" ht="9" customHeight="1"/>
    <row r="79" spans="2:7" ht="23.25">
      <c r="B79" s="15" t="s">
        <v>134</v>
      </c>
      <c r="C79" s="15"/>
      <c r="D79" s="15"/>
      <c r="E79" s="15"/>
      <c r="F79" s="15"/>
      <c r="G79" s="15"/>
    </row>
    <row r="80" ht="9" customHeight="1"/>
    <row r="81" spans="2:3" ht="14.25">
      <c r="B81" s="26" t="s">
        <v>207</v>
      </c>
      <c r="C81" s="328">
        <v>0.9992391883901007</v>
      </c>
    </row>
    <row r="83" spans="2:13" ht="20.25">
      <c r="B83" s="287"/>
      <c r="C83" s="287" t="s">
        <v>204</v>
      </c>
      <c r="D83" s="287"/>
      <c r="E83" s="287"/>
      <c r="F83" s="287"/>
      <c r="H83" s="287"/>
      <c r="I83" s="287"/>
      <c r="J83" s="287"/>
      <c r="K83" s="287"/>
      <c r="L83" s="287"/>
      <c r="M83" s="287"/>
    </row>
    <row r="84" spans="2:13" ht="6" customHeight="1"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</row>
    <row r="85" spans="2:10" ht="21" customHeight="1">
      <c r="B85" s="307" t="s">
        <v>201</v>
      </c>
      <c r="C85" s="306"/>
      <c r="D85" s="379" t="s">
        <v>202</v>
      </c>
      <c r="E85" s="380"/>
      <c r="F85" s="308"/>
      <c r="G85" s="381" t="s">
        <v>112</v>
      </c>
      <c r="H85" s="382"/>
      <c r="I85"/>
      <c r="J85" s="288"/>
    </row>
    <row r="86" spans="2:13" ht="5.25" customHeight="1">
      <c r="B86" s="309"/>
      <c r="C86" s="309"/>
      <c r="D86" s="309"/>
      <c r="E86" s="309"/>
      <c r="F86" s="309"/>
      <c r="G86" s="309"/>
      <c r="H86" s="309"/>
      <c r="I86" s="288"/>
      <c r="J86" s="288"/>
      <c r="K86" s="288"/>
      <c r="L86" s="288"/>
      <c r="M86" s="288"/>
    </row>
    <row r="87" spans="2:13" ht="21" customHeight="1">
      <c r="B87" s="342" t="s">
        <v>135</v>
      </c>
      <c r="C87" s="343"/>
      <c r="D87" s="343"/>
      <c r="E87" s="343"/>
      <c r="F87" s="343"/>
      <c r="G87" s="343"/>
      <c r="H87" s="344"/>
      <c r="K87" s="288"/>
      <c r="L87" s="288"/>
      <c r="M87" s="288"/>
    </row>
    <row r="88" spans="2:13" ht="6" customHeight="1">
      <c r="B88" s="308"/>
      <c r="C88" s="308"/>
      <c r="D88" s="308"/>
      <c r="E88" s="308"/>
      <c r="F88" s="308"/>
      <c r="G88" s="308"/>
      <c r="H88" s="310"/>
      <c r="K88"/>
      <c r="L88"/>
      <c r="M88"/>
    </row>
    <row r="89" spans="2:13" ht="21" customHeight="1">
      <c r="B89" s="345" t="s">
        <v>206</v>
      </c>
      <c r="C89" s="346"/>
      <c r="D89" s="346"/>
      <c r="E89" s="346"/>
      <c r="F89" s="346"/>
      <c r="G89" s="346"/>
      <c r="H89" s="347"/>
      <c r="K89"/>
      <c r="L89"/>
      <c r="M89"/>
    </row>
  </sheetData>
  <sheetProtection password="CAC3" sheet="1" objects="1" scenarios="1"/>
  <mergeCells count="4">
    <mergeCell ref="D85:E85"/>
    <mergeCell ref="G85:H85"/>
    <mergeCell ref="B87:H87"/>
    <mergeCell ref="B89:H89"/>
  </mergeCells>
  <hyperlinks>
    <hyperlink ref="B85" location="Opis!A1" display="Opis"/>
    <hyperlink ref="D85" location="Wyniki!A1" display="WYNIKI"/>
    <hyperlink ref="G85" location="Wyniki!A1" display="WYNIKI"/>
    <hyperlink ref="B87" location="Wyniki!A1" display="WYNIKI"/>
    <hyperlink ref="B87:F87" location="'Dane referencyjne'!A1" display="Dane referencyjne"/>
    <hyperlink ref="B89" location="Wyniki!A1" display="WYNIKI"/>
    <hyperlink ref="B89:F89" location="'Dane referencyjne'!A1" display="Dane referencyjne"/>
    <hyperlink ref="G85:H85" location="Wyniki!A1" display="Wyniki"/>
    <hyperlink ref="D85:E85" location="'Dane wsadowe'!A1" display="Dane wsadowe"/>
    <hyperlink ref="B87:G87" location="'Dane referencyjne'!A1" display="Dane referencyjne"/>
    <hyperlink ref="B89:G89" location="'Struktura zużycia energii '!A1" display="WYKRES - Struktura zużycia energii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tabColor indexed="10"/>
  </sheetPr>
  <dimension ref="A1:W64"/>
  <sheetViews>
    <sheetView showGridLines="0" showRowColHeaders="0" zoomScale="90" zoomScaleNormal="90" zoomScaleSheetLayoutView="100" workbookViewId="0" topLeftCell="A1">
      <selection activeCell="Q6" sqref="Q6"/>
    </sheetView>
  </sheetViews>
  <sheetFormatPr defaultColWidth="9.140625" defaultRowHeight="12.75"/>
  <cols>
    <col min="1" max="1" width="31.8515625" style="0" customWidth="1"/>
    <col min="2" max="8" width="7.140625" style="13" bestFit="1" customWidth="1"/>
    <col min="9" max="9" width="10.00390625" style="13" bestFit="1" customWidth="1"/>
    <col min="10" max="10" width="11.00390625" style="13" bestFit="1" customWidth="1"/>
    <col min="12" max="14" width="11.421875" style="0" bestFit="1" customWidth="1"/>
    <col min="15" max="15" width="11.00390625" style="65" customWidth="1"/>
    <col min="16" max="16" width="11.28125" style="65" bestFit="1" customWidth="1"/>
    <col min="17" max="17" width="15.57421875" style="0" customWidth="1"/>
    <col min="18" max="18" width="33.421875" style="0" customWidth="1"/>
    <col min="19" max="16384" width="11.421875" style="0" customWidth="1"/>
  </cols>
  <sheetData>
    <row r="1" ht="12.75">
      <c r="Q1" s="5"/>
    </row>
    <row r="2" ht="12.75" customHeight="1">
      <c r="Q2" s="5"/>
    </row>
    <row r="3" spans="1:23" ht="13.5" thickBot="1">
      <c r="A3" s="115" t="s">
        <v>137</v>
      </c>
      <c r="B3" s="109"/>
      <c r="C3" s="109"/>
      <c r="D3" s="109"/>
      <c r="E3" s="109"/>
      <c r="F3" s="109"/>
      <c r="G3" s="109"/>
      <c r="H3" s="109"/>
      <c r="I3" s="109"/>
      <c r="J3" s="109"/>
      <c r="K3" s="92"/>
      <c r="L3" s="92"/>
      <c r="M3" s="92"/>
      <c r="N3" s="92"/>
      <c r="O3" s="187"/>
      <c r="P3" s="187"/>
      <c r="Q3" s="5"/>
      <c r="R3" s="10"/>
      <c r="S3" s="13"/>
      <c r="T3" s="13"/>
      <c r="U3" s="13"/>
      <c r="V3" s="13"/>
      <c r="W3" s="13"/>
    </row>
    <row r="4" spans="1:23" ht="39" thickBot="1">
      <c r="A4" s="275" t="s">
        <v>138</v>
      </c>
      <c r="B4" s="276" t="s">
        <v>10</v>
      </c>
      <c r="C4" s="276" t="s">
        <v>2</v>
      </c>
      <c r="D4" s="276" t="s">
        <v>3</v>
      </c>
      <c r="E4" s="276" t="s">
        <v>4</v>
      </c>
      <c r="F4" s="276" t="s">
        <v>5</v>
      </c>
      <c r="G4" s="276" t="s">
        <v>6</v>
      </c>
      <c r="H4" s="276" t="s">
        <v>7</v>
      </c>
      <c r="I4" s="276" t="s">
        <v>8</v>
      </c>
      <c r="J4" s="276" t="s">
        <v>9</v>
      </c>
      <c r="K4" s="183" t="s">
        <v>56</v>
      </c>
      <c r="L4" s="183" t="s">
        <v>57</v>
      </c>
      <c r="M4" s="183" t="s">
        <v>58</v>
      </c>
      <c r="N4" s="183" t="s">
        <v>168</v>
      </c>
      <c r="O4" s="184" t="s">
        <v>169</v>
      </c>
      <c r="P4" s="179" t="s">
        <v>170</v>
      </c>
      <c r="Q4" s="44"/>
      <c r="R4" s="13"/>
      <c r="S4" s="44"/>
      <c r="T4" s="44"/>
      <c r="U4" s="44"/>
      <c r="V4" s="44"/>
      <c r="W4" s="44"/>
    </row>
    <row r="5" spans="1:23" ht="12.75">
      <c r="A5" s="185" t="s">
        <v>139</v>
      </c>
      <c r="B5" s="189">
        <v>85</v>
      </c>
      <c r="C5" s="189">
        <v>119</v>
      </c>
      <c r="D5" s="189">
        <v>155</v>
      </c>
      <c r="E5" s="189">
        <v>212</v>
      </c>
      <c r="F5" s="189">
        <v>254</v>
      </c>
      <c r="G5" s="189">
        <v>283</v>
      </c>
      <c r="H5" s="189">
        <v>311</v>
      </c>
      <c r="I5" s="189">
        <v>354</v>
      </c>
      <c r="J5" s="189">
        <f>((I5-H5)/2)+I5</f>
        <v>375.5</v>
      </c>
      <c r="K5" s="190">
        <f>((E5-D5)/2)+D5</f>
        <v>183.5</v>
      </c>
      <c r="L5" s="190">
        <f>((F5-E5)/2)+E5</f>
        <v>233</v>
      </c>
      <c r="M5" s="190">
        <f>((H5-G5)/2)+G5</f>
        <v>297</v>
      </c>
      <c r="N5" s="190">
        <f>J5</f>
        <v>375.5</v>
      </c>
      <c r="O5" s="191">
        <v>147.38</v>
      </c>
      <c r="P5" s="192">
        <v>166.31</v>
      </c>
      <c r="Q5" s="5"/>
      <c r="R5" s="13"/>
      <c r="S5" s="45"/>
      <c r="T5" s="46"/>
      <c r="U5" s="46"/>
      <c r="V5" s="46"/>
      <c r="W5" s="45"/>
    </row>
    <row r="6" spans="1:23" ht="12.75">
      <c r="A6" s="117" t="s">
        <v>140</v>
      </c>
      <c r="B6" s="193">
        <v>91</v>
      </c>
      <c r="C6" s="193">
        <v>127</v>
      </c>
      <c r="D6" s="193">
        <v>167</v>
      </c>
      <c r="E6" s="193">
        <v>227</v>
      </c>
      <c r="F6" s="193">
        <v>273</v>
      </c>
      <c r="G6" s="193">
        <v>303</v>
      </c>
      <c r="H6" s="193">
        <v>334</v>
      </c>
      <c r="I6" s="193">
        <v>379</v>
      </c>
      <c r="J6" s="193">
        <f>((I6-H6)/2)+I6</f>
        <v>401.5</v>
      </c>
      <c r="K6" s="194">
        <f aca="true" t="shared" si="0" ref="K6:L8">((E6-D6)/2)+D6</f>
        <v>197</v>
      </c>
      <c r="L6" s="194">
        <f t="shared" si="0"/>
        <v>250</v>
      </c>
      <c r="M6" s="194">
        <f>((H6-G6)/2)+G6</f>
        <v>318.5</v>
      </c>
      <c r="N6" s="194">
        <f>J6</f>
        <v>401.5</v>
      </c>
      <c r="O6" s="195">
        <v>134.2</v>
      </c>
      <c r="P6" s="196">
        <v>160.9</v>
      </c>
      <c r="Q6" s="5"/>
      <c r="R6" s="13"/>
      <c r="S6" s="47"/>
      <c r="T6" s="47"/>
      <c r="U6" s="47"/>
      <c r="V6" s="47"/>
      <c r="W6" s="47"/>
    </row>
    <row r="7" spans="1:23" ht="25.5">
      <c r="A7" s="117" t="s">
        <v>141</v>
      </c>
      <c r="B7" s="193">
        <v>132</v>
      </c>
      <c r="C7" s="193">
        <v>184</v>
      </c>
      <c r="D7" s="193">
        <v>242</v>
      </c>
      <c r="E7" s="193">
        <v>330</v>
      </c>
      <c r="F7" s="193">
        <v>396</v>
      </c>
      <c r="G7" s="193">
        <v>440</v>
      </c>
      <c r="H7" s="193">
        <v>484</v>
      </c>
      <c r="I7" s="193">
        <v>550</v>
      </c>
      <c r="J7" s="193">
        <f>((I7-H7)/2)+I7</f>
        <v>583</v>
      </c>
      <c r="K7" s="194">
        <f t="shared" si="0"/>
        <v>286</v>
      </c>
      <c r="L7" s="194">
        <f t="shared" si="0"/>
        <v>363</v>
      </c>
      <c r="M7" s="194">
        <f>((H7-G7)/2)+G7</f>
        <v>462</v>
      </c>
      <c r="N7" s="194">
        <f>J7</f>
        <v>583</v>
      </c>
      <c r="O7" s="195">
        <v>124</v>
      </c>
      <c r="P7" s="196">
        <v>150</v>
      </c>
      <c r="Q7" s="5"/>
      <c r="R7" s="13"/>
      <c r="S7" s="47"/>
      <c r="T7" s="47"/>
      <c r="U7" s="47"/>
      <c r="V7" s="47"/>
      <c r="W7" s="47"/>
    </row>
    <row r="8" spans="1:23" ht="13.5" thickBot="1">
      <c r="A8" s="118" t="s">
        <v>142</v>
      </c>
      <c r="B8" s="197">
        <v>176</v>
      </c>
      <c r="C8" s="197">
        <v>247</v>
      </c>
      <c r="D8" s="197">
        <v>324</v>
      </c>
      <c r="E8" s="197">
        <v>442</v>
      </c>
      <c r="F8" s="197">
        <v>530</v>
      </c>
      <c r="G8" s="197">
        <v>589</v>
      </c>
      <c r="H8" s="197">
        <v>648</v>
      </c>
      <c r="I8" s="197">
        <v>737</v>
      </c>
      <c r="J8" s="197">
        <f>((I8-H8)/2)+I8</f>
        <v>781.5</v>
      </c>
      <c r="K8" s="198">
        <f t="shared" si="0"/>
        <v>383</v>
      </c>
      <c r="L8" s="198">
        <f t="shared" si="0"/>
        <v>486</v>
      </c>
      <c r="M8" s="198">
        <f>((H8-G8)/2)+G8</f>
        <v>618.5</v>
      </c>
      <c r="N8" s="198">
        <f>J8</f>
        <v>781.5</v>
      </c>
      <c r="O8" s="199">
        <v>210</v>
      </c>
      <c r="P8" s="200">
        <v>250</v>
      </c>
      <c r="Q8" s="5"/>
      <c r="R8" s="13"/>
      <c r="S8" s="47"/>
      <c r="T8" s="47"/>
      <c r="U8" s="47"/>
      <c r="V8" s="47"/>
      <c r="W8" s="47"/>
    </row>
    <row r="9" spans="1:23" ht="12.75">
      <c r="A9" s="119"/>
      <c r="B9" s="29"/>
      <c r="C9" s="29"/>
      <c r="D9" s="29"/>
      <c r="E9" s="29"/>
      <c r="F9" s="29"/>
      <c r="G9" s="29"/>
      <c r="H9" s="29"/>
      <c r="I9" s="29"/>
      <c r="J9" s="29"/>
      <c r="K9" s="201"/>
      <c r="L9" s="201"/>
      <c r="M9" s="201"/>
      <c r="N9" s="201"/>
      <c r="O9" s="202"/>
      <c r="P9" s="202"/>
      <c r="Q9" s="5"/>
      <c r="R9" s="13"/>
      <c r="S9" s="47"/>
      <c r="T9" s="47"/>
      <c r="U9" s="47"/>
      <c r="V9" s="47"/>
      <c r="W9" s="47"/>
    </row>
    <row r="10" spans="1:17" ht="13.5" thickBot="1">
      <c r="A10" s="115" t="s">
        <v>143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92"/>
      <c r="L10" s="92"/>
      <c r="M10" s="92"/>
      <c r="N10" s="92"/>
      <c r="O10" s="187"/>
      <c r="P10" s="187"/>
      <c r="Q10" s="5"/>
    </row>
    <row r="11" spans="1:17" ht="26.25" thickBot="1">
      <c r="A11" s="275" t="s">
        <v>138</v>
      </c>
      <c r="B11" s="276" t="s">
        <v>10</v>
      </c>
      <c r="C11" s="276" t="s">
        <v>2</v>
      </c>
      <c r="D11" s="276" t="s">
        <v>3</v>
      </c>
      <c r="E11" s="276" t="s">
        <v>4</v>
      </c>
      <c r="F11" s="276" t="s">
        <v>5</v>
      </c>
      <c r="G11" s="276" t="s">
        <v>6</v>
      </c>
      <c r="H11" s="276" t="s">
        <v>7</v>
      </c>
      <c r="I11" s="276" t="s">
        <v>8</v>
      </c>
      <c r="J11" s="276" t="s">
        <v>9</v>
      </c>
      <c r="K11" s="183" t="s">
        <v>56</v>
      </c>
      <c r="L11" s="183" t="s">
        <v>57</v>
      </c>
      <c r="M11" s="183" t="s">
        <v>58</v>
      </c>
      <c r="N11" s="183" t="s">
        <v>168</v>
      </c>
      <c r="O11" s="184" t="s">
        <v>169</v>
      </c>
      <c r="P11" s="179" t="s">
        <v>170</v>
      </c>
      <c r="Q11" s="44"/>
    </row>
    <row r="12" spans="1:17" ht="12.75">
      <c r="A12" s="185" t="s">
        <v>139</v>
      </c>
      <c r="B12" s="189">
        <v>172</v>
      </c>
      <c r="C12" s="189">
        <v>241</v>
      </c>
      <c r="D12" s="189">
        <v>317</v>
      </c>
      <c r="E12" s="189">
        <v>432</v>
      </c>
      <c r="F12" s="189">
        <v>518</v>
      </c>
      <c r="G12" s="189">
        <v>576</v>
      </c>
      <c r="H12" s="189">
        <v>633</v>
      </c>
      <c r="I12" s="189">
        <v>720</v>
      </c>
      <c r="J12" s="189">
        <f>((I12-H12)/2)+I12</f>
        <v>763.5</v>
      </c>
      <c r="K12" s="190">
        <f>((E12-D12)/2)+D12</f>
        <v>374.5</v>
      </c>
      <c r="L12" s="190">
        <f>((F12-E12)/2)+E12</f>
        <v>475</v>
      </c>
      <c r="M12" s="190">
        <f>((H12-G12)/2)+G12</f>
        <v>604.5</v>
      </c>
      <c r="N12" s="190">
        <f>J12</f>
        <v>763.5</v>
      </c>
      <c r="O12" s="191">
        <v>168</v>
      </c>
      <c r="P12" s="192">
        <v>280</v>
      </c>
      <c r="Q12" s="5"/>
    </row>
    <row r="13" spans="1:17" ht="13.5" thickBot="1">
      <c r="A13" s="118" t="s">
        <v>140</v>
      </c>
      <c r="B13" s="197">
        <v>200</v>
      </c>
      <c r="C13" s="197">
        <v>280</v>
      </c>
      <c r="D13" s="197">
        <v>367</v>
      </c>
      <c r="E13" s="197">
        <v>501</v>
      </c>
      <c r="F13" s="197">
        <v>601</v>
      </c>
      <c r="G13" s="197">
        <v>668</v>
      </c>
      <c r="H13" s="197">
        <v>735</v>
      </c>
      <c r="I13" s="197">
        <v>835</v>
      </c>
      <c r="J13" s="197">
        <f>((I13-H13)/2)+I13</f>
        <v>885</v>
      </c>
      <c r="K13" s="198">
        <f>((E13-D13)/2)+D13</f>
        <v>434</v>
      </c>
      <c r="L13" s="198">
        <f>((F13-E13)/2)+E13</f>
        <v>551</v>
      </c>
      <c r="M13" s="198">
        <f>((H13-G13)/2)+G13</f>
        <v>701.5</v>
      </c>
      <c r="N13" s="198">
        <f>J13</f>
        <v>885</v>
      </c>
      <c r="O13" s="199">
        <v>195</v>
      </c>
      <c r="P13" s="200">
        <v>408</v>
      </c>
      <c r="Q13" s="5"/>
    </row>
    <row r="14" spans="1:17" ht="12.75">
      <c r="A14" s="120"/>
      <c r="B14" s="203"/>
      <c r="C14" s="203"/>
      <c r="D14" s="203"/>
      <c r="E14" s="203"/>
      <c r="F14" s="203"/>
      <c r="G14" s="203"/>
      <c r="H14" s="203"/>
      <c r="I14" s="203"/>
      <c r="J14" s="203"/>
      <c r="K14" s="204"/>
      <c r="L14" s="204"/>
      <c r="M14" s="204"/>
      <c r="N14" s="204"/>
      <c r="O14" s="205"/>
      <c r="P14" s="205"/>
      <c r="Q14" s="5"/>
    </row>
    <row r="15" spans="1:17" ht="13.5" thickBot="1">
      <c r="A15" s="115" t="s">
        <v>144</v>
      </c>
      <c r="B15" s="29"/>
      <c r="C15" s="29"/>
      <c r="D15" s="29"/>
      <c r="E15" s="29"/>
      <c r="F15" s="29"/>
      <c r="G15" s="29"/>
      <c r="H15" s="29"/>
      <c r="I15" s="29"/>
      <c r="J15" s="29"/>
      <c r="K15" s="201"/>
      <c r="L15" s="201"/>
      <c r="M15" s="201"/>
      <c r="N15" s="201"/>
      <c r="O15" s="202"/>
      <c r="P15" s="202"/>
      <c r="Q15" s="5"/>
    </row>
    <row r="16" spans="1:17" ht="26.25" thickBot="1">
      <c r="A16" s="275" t="s">
        <v>138</v>
      </c>
      <c r="B16" s="276" t="s">
        <v>10</v>
      </c>
      <c r="C16" s="276" t="s">
        <v>2</v>
      </c>
      <c r="D16" s="276" t="s">
        <v>3</v>
      </c>
      <c r="E16" s="276" t="s">
        <v>4</v>
      </c>
      <c r="F16" s="276" t="s">
        <v>5</v>
      </c>
      <c r="G16" s="276" t="s">
        <v>6</v>
      </c>
      <c r="H16" s="276" t="s">
        <v>7</v>
      </c>
      <c r="I16" s="276" t="s">
        <v>8</v>
      </c>
      <c r="J16" s="276" t="s">
        <v>9</v>
      </c>
      <c r="K16" s="183" t="s">
        <v>56</v>
      </c>
      <c r="L16" s="183" t="s">
        <v>57</v>
      </c>
      <c r="M16" s="183" t="s">
        <v>58</v>
      </c>
      <c r="N16" s="183" t="s">
        <v>168</v>
      </c>
      <c r="O16" s="184" t="s">
        <v>169</v>
      </c>
      <c r="P16" s="179" t="s">
        <v>170</v>
      </c>
      <c r="Q16" s="44"/>
    </row>
    <row r="17" spans="1:17" ht="12.75">
      <c r="A17" s="185" t="s">
        <v>145</v>
      </c>
      <c r="B17" s="189">
        <v>132</v>
      </c>
      <c r="C17" s="189">
        <v>185</v>
      </c>
      <c r="D17" s="189">
        <v>243</v>
      </c>
      <c r="E17" s="189">
        <v>331</v>
      </c>
      <c r="F17" s="189">
        <v>398</v>
      </c>
      <c r="G17" s="189">
        <v>442</v>
      </c>
      <c r="H17" s="189">
        <v>486</v>
      </c>
      <c r="I17" s="189">
        <v>552</v>
      </c>
      <c r="J17" s="189">
        <f>((I17-H17)/2)+I17</f>
        <v>585</v>
      </c>
      <c r="K17" s="206">
        <f>E17</f>
        <v>331</v>
      </c>
      <c r="L17" s="206">
        <f>F17</f>
        <v>398</v>
      </c>
      <c r="M17" s="206">
        <f>H17</f>
        <v>486</v>
      </c>
      <c r="N17" s="206">
        <f>J17</f>
        <v>585</v>
      </c>
      <c r="O17" s="207">
        <v>161</v>
      </c>
      <c r="P17" s="208">
        <v>227</v>
      </c>
      <c r="Q17" s="5"/>
    </row>
    <row r="18" spans="1:17" ht="12.75">
      <c r="A18" s="117" t="s">
        <v>146</v>
      </c>
      <c r="B18" s="193">
        <v>224</v>
      </c>
      <c r="C18" s="193">
        <v>314</v>
      </c>
      <c r="D18" s="193">
        <v>411</v>
      </c>
      <c r="E18" s="193">
        <v>561</v>
      </c>
      <c r="F18" s="193">
        <v>673</v>
      </c>
      <c r="G18" s="193">
        <v>748</v>
      </c>
      <c r="H18" s="193">
        <v>823</v>
      </c>
      <c r="I18" s="193">
        <v>935</v>
      </c>
      <c r="J18" s="193">
        <f>((I18-H18)/2)+I18</f>
        <v>991</v>
      </c>
      <c r="K18" s="209">
        <f>E18</f>
        <v>561</v>
      </c>
      <c r="L18" s="209">
        <f>F18</f>
        <v>673</v>
      </c>
      <c r="M18" s="209">
        <f>H18</f>
        <v>823</v>
      </c>
      <c r="N18" s="209">
        <f>J18</f>
        <v>991</v>
      </c>
      <c r="O18" s="195">
        <v>200</v>
      </c>
      <c r="P18" s="196">
        <v>267</v>
      </c>
      <c r="Q18" s="5"/>
    </row>
    <row r="19" spans="1:17" ht="12.75">
      <c r="A19" s="117" t="s">
        <v>147</v>
      </c>
      <c r="B19" s="193">
        <v>147</v>
      </c>
      <c r="C19" s="193">
        <v>206</v>
      </c>
      <c r="D19" s="193">
        <v>271</v>
      </c>
      <c r="E19" s="193">
        <v>369</v>
      </c>
      <c r="F19" s="193">
        <v>443</v>
      </c>
      <c r="G19" s="193">
        <v>497</v>
      </c>
      <c r="H19" s="193">
        <v>542</v>
      </c>
      <c r="I19" s="193">
        <v>616</v>
      </c>
      <c r="J19" s="193">
        <f>((I19-H19)/2)+I19</f>
        <v>653</v>
      </c>
      <c r="K19" s="194">
        <f>((E19-D19)/2)+D19</f>
        <v>320</v>
      </c>
      <c r="L19" s="194">
        <f>((F19-E19)/2)+E19</f>
        <v>406</v>
      </c>
      <c r="M19" s="194">
        <f>((H19-G19)/2)+G19</f>
        <v>519.5</v>
      </c>
      <c r="N19" s="194">
        <f>J19</f>
        <v>653</v>
      </c>
      <c r="O19" s="195">
        <v>143</v>
      </c>
      <c r="P19" s="196">
        <v>200</v>
      </c>
      <c r="Q19" s="5"/>
    </row>
    <row r="20" spans="1:17" ht="13.5" thickBot="1">
      <c r="A20" s="118" t="s">
        <v>148</v>
      </c>
      <c r="B20" s="197">
        <v>213</v>
      </c>
      <c r="C20" s="197">
        <v>299</v>
      </c>
      <c r="D20" s="197">
        <v>391</v>
      </c>
      <c r="E20" s="197">
        <v>534</v>
      </c>
      <c r="F20" s="197">
        <v>640</v>
      </c>
      <c r="G20" s="197">
        <v>712</v>
      </c>
      <c r="H20" s="197">
        <v>783</v>
      </c>
      <c r="I20" s="197">
        <v>889</v>
      </c>
      <c r="J20" s="197">
        <f>((I20-H20)/2)+I20</f>
        <v>942</v>
      </c>
      <c r="K20" s="198">
        <f>((E20-D20)/2)+D20</f>
        <v>462.5</v>
      </c>
      <c r="L20" s="198">
        <f>((F20-E20)/2)+E20</f>
        <v>587</v>
      </c>
      <c r="M20" s="198">
        <f>((H20-G20)/2)+G20</f>
        <v>747.5</v>
      </c>
      <c r="N20" s="198">
        <f>J20</f>
        <v>942</v>
      </c>
      <c r="O20" s="199">
        <v>204</v>
      </c>
      <c r="P20" s="200">
        <v>307</v>
      </c>
      <c r="Q20" s="5"/>
    </row>
    <row r="21" spans="1:17" ht="12.75">
      <c r="A21" s="120"/>
      <c r="B21" s="29"/>
      <c r="C21" s="29"/>
      <c r="D21" s="29"/>
      <c r="E21" s="29"/>
      <c r="F21" s="29"/>
      <c r="G21" s="29"/>
      <c r="H21" s="29"/>
      <c r="I21" s="29"/>
      <c r="J21" s="29"/>
      <c r="K21" s="201"/>
      <c r="L21" s="201"/>
      <c r="M21" s="201"/>
      <c r="N21" s="201"/>
      <c r="O21" s="202"/>
      <c r="P21" s="202"/>
      <c r="Q21" s="5"/>
    </row>
    <row r="22" spans="1:17" ht="13.5" thickBot="1">
      <c r="A22" s="121" t="s">
        <v>149</v>
      </c>
      <c r="B22" s="29"/>
      <c r="C22" s="29"/>
      <c r="D22" s="29"/>
      <c r="E22" s="29"/>
      <c r="F22" s="29"/>
      <c r="G22" s="29"/>
      <c r="H22" s="29"/>
      <c r="I22" s="29"/>
      <c r="J22" s="29"/>
      <c r="K22" s="201"/>
      <c r="L22" s="201"/>
      <c r="M22" s="201"/>
      <c r="N22" s="201"/>
      <c r="O22" s="202"/>
      <c r="P22" s="202"/>
      <c r="Q22" s="5"/>
    </row>
    <row r="23" spans="1:17" ht="26.25" thickBot="1">
      <c r="A23" s="275" t="s">
        <v>138</v>
      </c>
      <c r="B23" s="276" t="s">
        <v>10</v>
      </c>
      <c r="C23" s="276" t="s">
        <v>2</v>
      </c>
      <c r="D23" s="276" t="s">
        <v>3</v>
      </c>
      <c r="E23" s="276" t="s">
        <v>4</v>
      </c>
      <c r="F23" s="276" t="s">
        <v>5</v>
      </c>
      <c r="G23" s="276" t="s">
        <v>6</v>
      </c>
      <c r="H23" s="276" t="s">
        <v>7</v>
      </c>
      <c r="I23" s="276" t="s">
        <v>8</v>
      </c>
      <c r="J23" s="276" t="s">
        <v>9</v>
      </c>
      <c r="K23" s="183" t="s">
        <v>56</v>
      </c>
      <c r="L23" s="183" t="s">
        <v>57</v>
      </c>
      <c r="M23" s="183" t="s">
        <v>58</v>
      </c>
      <c r="N23" s="183" t="s">
        <v>168</v>
      </c>
      <c r="O23" s="184" t="s">
        <v>169</v>
      </c>
      <c r="P23" s="179" t="s">
        <v>170</v>
      </c>
      <c r="Q23" s="44"/>
    </row>
    <row r="24" spans="1:17" ht="12.75">
      <c r="A24" s="117" t="s">
        <v>150</v>
      </c>
      <c r="B24" s="283" t="s">
        <v>196</v>
      </c>
      <c r="C24" s="283" t="s">
        <v>196</v>
      </c>
      <c r="D24" s="193">
        <v>0.77</v>
      </c>
      <c r="E24" s="193">
        <v>0.88</v>
      </c>
      <c r="F24" s="193">
        <v>1</v>
      </c>
      <c r="G24" s="193">
        <v>1.07</v>
      </c>
      <c r="H24" s="193">
        <v>1.25</v>
      </c>
      <c r="I24" s="193">
        <v>1.35</v>
      </c>
      <c r="J24" s="193">
        <v>1.5</v>
      </c>
      <c r="K24" s="194">
        <f>((E24-D24)/2)+D24</f>
        <v>0.825</v>
      </c>
      <c r="L24" s="194">
        <f>((F24-E24)/2)+E24</f>
        <v>0.94</v>
      </c>
      <c r="M24" s="194">
        <f>((H24-G24)/2)+G24</f>
        <v>1.1600000000000001</v>
      </c>
      <c r="N24" s="211">
        <f>J24</f>
        <v>1.5</v>
      </c>
      <c r="O24" s="212">
        <v>0.74</v>
      </c>
      <c r="P24" s="196">
        <v>1.1</v>
      </c>
      <c r="Q24" s="5"/>
    </row>
    <row r="25" spans="1:17" ht="13.5" thickBot="1">
      <c r="A25" s="118" t="s">
        <v>151</v>
      </c>
      <c r="B25" s="284" t="s">
        <v>196</v>
      </c>
      <c r="C25" s="284" t="s">
        <v>196</v>
      </c>
      <c r="D25" s="197">
        <v>1.05</v>
      </c>
      <c r="E25" s="197">
        <v>1.22</v>
      </c>
      <c r="F25" s="197">
        <v>1.4</v>
      </c>
      <c r="G25" s="197">
        <v>1.53</v>
      </c>
      <c r="H25" s="197">
        <v>1.78</v>
      </c>
      <c r="I25" s="197">
        <v>1.9</v>
      </c>
      <c r="J25" s="197">
        <v>2.1</v>
      </c>
      <c r="K25" s="198">
        <f>((E25-D25)/2)+D25</f>
        <v>1.135</v>
      </c>
      <c r="L25" s="198">
        <f>((F25-E25)/2)+E25</f>
        <v>1.31</v>
      </c>
      <c r="M25" s="198">
        <f>((H25-G25)/2)+G25</f>
        <v>1.655</v>
      </c>
      <c r="N25" s="213">
        <f>J25</f>
        <v>2.1</v>
      </c>
      <c r="O25" s="214">
        <v>0.9</v>
      </c>
      <c r="P25" s="200">
        <v>1.4</v>
      </c>
      <c r="Q25" s="5"/>
    </row>
    <row r="26" spans="1:17" ht="12.75">
      <c r="A26" s="119"/>
      <c r="B26" s="29"/>
      <c r="C26" s="29"/>
      <c r="D26" s="29"/>
      <c r="E26" s="29"/>
      <c r="F26" s="29"/>
      <c r="G26" s="29"/>
      <c r="H26" s="29"/>
      <c r="I26" s="29"/>
      <c r="J26" s="29"/>
      <c r="K26" s="201"/>
      <c r="L26" s="201"/>
      <c r="M26" s="201"/>
      <c r="N26" s="201"/>
      <c r="O26" s="202"/>
      <c r="P26" s="202"/>
      <c r="Q26" s="5"/>
    </row>
    <row r="27" spans="1:17" ht="13.5" thickBot="1">
      <c r="A27" s="115" t="s">
        <v>152</v>
      </c>
      <c r="B27" s="29"/>
      <c r="C27" s="29"/>
      <c r="D27" s="29"/>
      <c r="E27" s="29"/>
      <c r="F27" s="29"/>
      <c r="G27" s="29"/>
      <c r="H27" s="29"/>
      <c r="I27" s="383" t="s">
        <v>170</v>
      </c>
      <c r="J27" s="384"/>
      <c r="K27" s="385"/>
      <c r="L27" s="129"/>
      <c r="M27" s="129"/>
      <c r="N27" s="129"/>
      <c r="O27" s="202"/>
      <c r="P27" s="202"/>
      <c r="Q27" s="5"/>
    </row>
    <row r="28" spans="1:18" ht="26.25" thickBot="1">
      <c r="A28" s="176" t="s">
        <v>153</v>
      </c>
      <c r="B28" s="188"/>
      <c r="C28" s="188"/>
      <c r="D28" s="188"/>
      <c r="E28" s="188"/>
      <c r="F28" s="188"/>
      <c r="G28" s="188"/>
      <c r="H28" s="215"/>
      <c r="I28" s="178" t="s">
        <v>171</v>
      </c>
      <c r="J28" s="178" t="s">
        <v>172</v>
      </c>
      <c r="K28" s="178" t="s">
        <v>11</v>
      </c>
      <c r="L28" s="186" t="s">
        <v>173</v>
      </c>
      <c r="M28" s="181" t="s">
        <v>174</v>
      </c>
      <c r="N28" s="182" t="s">
        <v>175</v>
      </c>
      <c r="O28" s="187"/>
      <c r="P28" s="134"/>
      <c r="Q28" s="44"/>
      <c r="R28" s="26"/>
    </row>
    <row r="29" spans="1:18" ht="12.75">
      <c r="A29" s="185" t="s">
        <v>154</v>
      </c>
      <c r="B29" s="216"/>
      <c r="C29" s="216"/>
      <c r="D29" s="216"/>
      <c r="E29" s="216"/>
      <c r="F29" s="216"/>
      <c r="G29" s="216"/>
      <c r="H29" s="217"/>
      <c r="I29" s="218">
        <v>100</v>
      </c>
      <c r="J29" s="218">
        <v>0</v>
      </c>
      <c r="K29" s="219">
        <v>7</v>
      </c>
      <c r="L29" s="220">
        <v>50</v>
      </c>
      <c r="M29" s="221">
        <v>0</v>
      </c>
      <c r="N29" s="222">
        <v>3</v>
      </c>
      <c r="O29" s="187"/>
      <c r="P29" s="223"/>
      <c r="Q29" s="72"/>
      <c r="R29" s="2"/>
    </row>
    <row r="30" spans="1:18" ht="12.75">
      <c r="A30" s="117" t="s">
        <v>155</v>
      </c>
      <c r="B30" s="224"/>
      <c r="C30" s="224"/>
      <c r="D30" s="224"/>
      <c r="E30" s="224"/>
      <c r="F30" s="224"/>
      <c r="G30" s="224"/>
      <c r="H30" s="225"/>
      <c r="I30" s="226">
        <v>130</v>
      </c>
      <c r="J30" s="226">
        <v>0</v>
      </c>
      <c r="K30" s="227">
        <v>7</v>
      </c>
      <c r="L30" s="228">
        <v>100</v>
      </c>
      <c r="M30" s="229">
        <v>0</v>
      </c>
      <c r="N30" s="230">
        <v>1</v>
      </c>
      <c r="O30" s="187"/>
      <c r="P30" s="223"/>
      <c r="Q30" s="72"/>
      <c r="R30" s="2"/>
    </row>
    <row r="31" spans="1:18" ht="12.75">
      <c r="A31" s="122" t="s">
        <v>156</v>
      </c>
      <c r="B31" s="231"/>
      <c r="C31" s="231"/>
      <c r="D31" s="231"/>
      <c r="E31" s="231"/>
      <c r="F31" s="231"/>
      <c r="G31" s="231"/>
      <c r="H31" s="232"/>
      <c r="I31" s="233">
        <v>200</v>
      </c>
      <c r="J31" s="233">
        <v>0</v>
      </c>
      <c r="K31" s="227">
        <v>4</v>
      </c>
      <c r="L31" s="228">
        <v>100</v>
      </c>
      <c r="M31" s="229">
        <v>0</v>
      </c>
      <c r="N31" s="230">
        <v>2</v>
      </c>
      <c r="O31" s="234"/>
      <c r="P31" s="202"/>
      <c r="Q31" s="72"/>
      <c r="R31" s="60"/>
    </row>
    <row r="32" spans="1:18" ht="12.75">
      <c r="A32" s="123" t="s">
        <v>157</v>
      </c>
      <c r="B32" s="224"/>
      <c r="C32" s="224"/>
      <c r="D32" s="224"/>
      <c r="E32" s="224"/>
      <c r="F32" s="224"/>
      <c r="G32" s="224"/>
      <c r="H32" s="225"/>
      <c r="I32" s="226">
        <v>400</v>
      </c>
      <c r="J32" s="226">
        <v>0</v>
      </c>
      <c r="K32" s="235">
        <v>7</v>
      </c>
      <c r="L32" s="236">
        <v>200</v>
      </c>
      <c r="M32" s="237">
        <v>0</v>
      </c>
      <c r="N32" s="238">
        <v>3</v>
      </c>
      <c r="O32" s="239"/>
      <c r="P32" s="240"/>
      <c r="Q32" s="73"/>
      <c r="R32" s="60"/>
    </row>
    <row r="33" spans="1:18" ht="12.75">
      <c r="A33" s="123" t="s">
        <v>158</v>
      </c>
      <c r="B33" s="224"/>
      <c r="C33" s="224"/>
      <c r="D33" s="224"/>
      <c r="E33" s="224"/>
      <c r="F33" s="224"/>
      <c r="G33" s="224"/>
      <c r="H33" s="225"/>
      <c r="I33" s="226">
        <v>50</v>
      </c>
      <c r="J33" s="226">
        <v>0</v>
      </c>
      <c r="K33" s="227">
        <v>5</v>
      </c>
      <c r="L33" s="228">
        <v>40</v>
      </c>
      <c r="M33" s="229">
        <v>0</v>
      </c>
      <c r="N33" s="230">
        <v>1</v>
      </c>
      <c r="O33" s="234"/>
      <c r="P33" s="202"/>
      <c r="Q33" s="72"/>
      <c r="R33" s="60"/>
    </row>
    <row r="34" spans="1:18" ht="13.5" thickBot="1">
      <c r="A34" s="124" t="s">
        <v>159</v>
      </c>
      <c r="B34" s="241"/>
      <c r="C34" s="241"/>
      <c r="D34" s="241"/>
      <c r="E34" s="241"/>
      <c r="F34" s="241"/>
      <c r="G34" s="241"/>
      <c r="H34" s="242"/>
      <c r="I34" s="243">
        <v>80</v>
      </c>
      <c r="J34" s="243">
        <v>0</v>
      </c>
      <c r="K34" s="244">
        <v>5</v>
      </c>
      <c r="L34" s="245">
        <v>70</v>
      </c>
      <c r="M34" s="246">
        <v>0</v>
      </c>
      <c r="N34" s="247">
        <v>2.4</v>
      </c>
      <c r="O34" s="234"/>
      <c r="P34" s="202"/>
      <c r="Q34" s="72"/>
      <c r="R34" s="60"/>
    </row>
    <row r="35" spans="1:18" ht="12.75">
      <c r="A35" s="125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48"/>
      <c r="M35" s="248"/>
      <c r="N35" s="248"/>
      <c r="O35" s="234"/>
      <c r="P35" s="234"/>
      <c r="Q35" s="13"/>
      <c r="R35" s="13"/>
    </row>
    <row r="36" spans="1:18" ht="13.5" thickBot="1">
      <c r="A36" s="121" t="s">
        <v>160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48"/>
      <c r="M36" s="248"/>
      <c r="N36" s="248"/>
      <c r="O36" s="234"/>
      <c r="P36" s="234"/>
      <c r="Q36" s="13"/>
      <c r="R36" s="13"/>
    </row>
    <row r="37" spans="1:18" ht="26.25" thickBot="1">
      <c r="A37" s="275" t="s">
        <v>138</v>
      </c>
      <c r="B37" s="276" t="s">
        <v>10</v>
      </c>
      <c r="C37" s="276" t="s">
        <v>2</v>
      </c>
      <c r="D37" s="276" t="s">
        <v>3</v>
      </c>
      <c r="E37" s="276" t="s">
        <v>4</v>
      </c>
      <c r="F37" s="276" t="s">
        <v>5</v>
      </c>
      <c r="G37" s="276" t="s">
        <v>6</v>
      </c>
      <c r="H37" s="276" t="s">
        <v>7</v>
      </c>
      <c r="I37" s="276" t="s">
        <v>8</v>
      </c>
      <c r="J37" s="276" t="s">
        <v>9</v>
      </c>
      <c r="K37" s="183" t="s">
        <v>56</v>
      </c>
      <c r="L37" s="183" t="s">
        <v>57</v>
      </c>
      <c r="M37" s="183" t="s">
        <v>58</v>
      </c>
      <c r="N37" s="183" t="s">
        <v>168</v>
      </c>
      <c r="O37" s="184" t="s">
        <v>169</v>
      </c>
      <c r="P37" s="179" t="s">
        <v>170</v>
      </c>
      <c r="Q37" s="44"/>
      <c r="R37" s="13"/>
    </row>
    <row r="38" spans="1:18" ht="12.75">
      <c r="A38" s="126" t="s">
        <v>117</v>
      </c>
      <c r="B38" s="285" t="s">
        <v>196</v>
      </c>
      <c r="C38" s="285" t="s">
        <v>196</v>
      </c>
      <c r="D38" s="189">
        <f>D39*0.6</f>
        <v>0.558</v>
      </c>
      <c r="E38" s="189">
        <f aca="true" t="shared" si="1" ref="E38:J38">E39*0.6</f>
        <v>0.6779999999999999</v>
      </c>
      <c r="F38" s="189">
        <f t="shared" si="1"/>
        <v>0.714</v>
      </c>
      <c r="G38" s="189">
        <f t="shared" si="1"/>
        <v>0.756</v>
      </c>
      <c r="H38" s="189">
        <f t="shared" si="1"/>
        <v>0.78</v>
      </c>
      <c r="I38" s="189">
        <f t="shared" si="1"/>
        <v>0.84</v>
      </c>
      <c r="J38" s="189">
        <f t="shared" si="1"/>
        <v>0.8999999999999999</v>
      </c>
      <c r="K38" s="190">
        <f>((E38-D38)/2)+D38</f>
        <v>0.618</v>
      </c>
      <c r="L38" s="190">
        <f>((F38-E38)/2)+E38</f>
        <v>0.696</v>
      </c>
      <c r="M38" s="190">
        <f>((H38-G38)/2)+G38</f>
        <v>0.768</v>
      </c>
      <c r="N38" s="190">
        <f>J38</f>
        <v>0.8999999999999999</v>
      </c>
      <c r="O38" s="207">
        <f>O39*0.6</f>
        <v>0.51</v>
      </c>
      <c r="P38" s="208">
        <f>P39*0.6</f>
        <v>0.6</v>
      </c>
      <c r="Q38" s="13"/>
      <c r="R38" s="13"/>
    </row>
    <row r="39" spans="1:18" ht="12.75">
      <c r="A39" s="126" t="s">
        <v>118</v>
      </c>
      <c r="B39" s="283" t="s">
        <v>196</v>
      </c>
      <c r="C39" s="283" t="s">
        <v>196</v>
      </c>
      <c r="D39" s="193">
        <v>0.93</v>
      </c>
      <c r="E39" s="193">
        <v>1.13</v>
      </c>
      <c r="F39" s="193">
        <v>1.19</v>
      </c>
      <c r="G39" s="193">
        <v>1.26</v>
      </c>
      <c r="H39" s="193">
        <v>1.3</v>
      </c>
      <c r="I39" s="193">
        <v>1.4</v>
      </c>
      <c r="J39" s="193">
        <v>1.5</v>
      </c>
      <c r="K39" s="194">
        <f aca="true" t="shared" si="2" ref="K39:L44">((E39-D39)/2)+D39</f>
        <v>1.03</v>
      </c>
      <c r="L39" s="194">
        <f t="shared" si="2"/>
        <v>1.16</v>
      </c>
      <c r="M39" s="194">
        <f aca="true" t="shared" si="3" ref="M39:M44">((H39-G39)/2)+G39</f>
        <v>1.28</v>
      </c>
      <c r="N39" s="194">
        <f aca="true" t="shared" si="4" ref="N39:N44">J39</f>
        <v>1.5</v>
      </c>
      <c r="O39" s="195">
        <v>0.85</v>
      </c>
      <c r="P39" s="196">
        <v>1</v>
      </c>
      <c r="Q39" s="13"/>
      <c r="R39" s="13"/>
    </row>
    <row r="40" spans="1:18" ht="12.75">
      <c r="A40" s="126" t="s">
        <v>119</v>
      </c>
      <c r="B40" s="283" t="s">
        <v>196</v>
      </c>
      <c r="C40" s="283" t="s">
        <v>196</v>
      </c>
      <c r="D40" s="193">
        <f aca="true" t="shared" si="5" ref="D40:J40">D39*1.5</f>
        <v>1.395</v>
      </c>
      <c r="E40" s="193">
        <f t="shared" si="5"/>
        <v>1.6949999999999998</v>
      </c>
      <c r="F40" s="193">
        <f t="shared" si="5"/>
        <v>1.785</v>
      </c>
      <c r="G40" s="193">
        <f t="shared" si="5"/>
        <v>1.8900000000000001</v>
      </c>
      <c r="H40" s="193">
        <f t="shared" si="5"/>
        <v>1.9500000000000002</v>
      </c>
      <c r="I40" s="193">
        <f t="shared" si="5"/>
        <v>2.0999999999999996</v>
      </c>
      <c r="J40" s="193">
        <f t="shared" si="5"/>
        <v>2.25</v>
      </c>
      <c r="K40" s="194">
        <f t="shared" si="2"/>
        <v>1.545</v>
      </c>
      <c r="L40" s="194">
        <f t="shared" si="2"/>
        <v>1.7399999999999998</v>
      </c>
      <c r="M40" s="194">
        <f t="shared" si="3"/>
        <v>1.9200000000000002</v>
      </c>
      <c r="N40" s="194">
        <f t="shared" si="4"/>
        <v>2.25</v>
      </c>
      <c r="O40" s="195">
        <f>O39*1.5</f>
        <v>1.275</v>
      </c>
      <c r="P40" s="196">
        <f>P39*1.5</f>
        <v>1.5</v>
      </c>
      <c r="Q40" s="13"/>
      <c r="R40" s="13"/>
    </row>
    <row r="41" spans="1:18" ht="12.75">
      <c r="A41" s="126" t="s">
        <v>161</v>
      </c>
      <c r="B41" s="283" t="s">
        <v>196</v>
      </c>
      <c r="C41" s="283" t="s">
        <v>196</v>
      </c>
      <c r="D41" s="193">
        <f aca="true" t="shared" si="6" ref="D41:J41">D42*0.6</f>
        <v>0.40800000000000003</v>
      </c>
      <c r="E41" s="193">
        <f t="shared" si="6"/>
        <v>0.486</v>
      </c>
      <c r="F41" s="193">
        <f t="shared" si="6"/>
        <v>0.558</v>
      </c>
      <c r="G41" s="193">
        <f t="shared" si="6"/>
        <v>0.63</v>
      </c>
      <c r="H41" s="193">
        <f t="shared" si="6"/>
        <v>0.702</v>
      </c>
      <c r="I41" s="193">
        <f t="shared" si="6"/>
        <v>0.774</v>
      </c>
      <c r="J41" s="193">
        <f t="shared" si="6"/>
        <v>0.84</v>
      </c>
      <c r="K41" s="194">
        <f t="shared" si="2"/>
        <v>0.447</v>
      </c>
      <c r="L41" s="194">
        <f t="shared" si="2"/>
        <v>0.522</v>
      </c>
      <c r="M41" s="194">
        <f t="shared" si="3"/>
        <v>0.6659999999999999</v>
      </c>
      <c r="N41" s="194">
        <f t="shared" si="4"/>
        <v>0.84</v>
      </c>
      <c r="O41" s="249">
        <f>O42*0.6</f>
        <v>0.366</v>
      </c>
      <c r="P41" s="250">
        <f>P42*0.6</f>
        <v>0.6</v>
      </c>
      <c r="Q41" s="13"/>
      <c r="R41" s="13"/>
    </row>
    <row r="42" spans="1:18" ht="12.75">
      <c r="A42" s="126" t="s">
        <v>162</v>
      </c>
      <c r="B42" s="286" t="s">
        <v>196</v>
      </c>
      <c r="C42" s="286" t="s">
        <v>196</v>
      </c>
      <c r="D42" s="251">
        <v>0.68</v>
      </c>
      <c r="E42" s="251">
        <v>0.81</v>
      </c>
      <c r="F42" s="251">
        <v>0.93</v>
      </c>
      <c r="G42" s="251">
        <v>1.05</v>
      </c>
      <c r="H42" s="251">
        <v>1.17</v>
      </c>
      <c r="I42" s="251">
        <v>1.29</v>
      </c>
      <c r="J42" s="193">
        <v>1.4</v>
      </c>
      <c r="K42" s="194">
        <f t="shared" si="2"/>
        <v>0.7450000000000001</v>
      </c>
      <c r="L42" s="194">
        <f t="shared" si="2"/>
        <v>0.8700000000000001</v>
      </c>
      <c r="M42" s="194">
        <f t="shared" si="3"/>
        <v>1.1099999999999999</v>
      </c>
      <c r="N42" s="194">
        <f t="shared" si="4"/>
        <v>1.4</v>
      </c>
      <c r="O42" s="252">
        <v>0.61</v>
      </c>
      <c r="P42" s="250">
        <v>1</v>
      </c>
      <c r="Q42" s="13"/>
      <c r="R42" s="13"/>
    </row>
    <row r="43" spans="1:18" ht="12.75">
      <c r="A43" s="126" t="s">
        <v>163</v>
      </c>
      <c r="B43" s="286" t="s">
        <v>196</v>
      </c>
      <c r="C43" s="286" t="s">
        <v>196</v>
      </c>
      <c r="D43" s="251">
        <f aca="true" t="shared" si="7" ref="D43:J43">D42*1.5</f>
        <v>1.02</v>
      </c>
      <c r="E43" s="251">
        <f t="shared" si="7"/>
        <v>1.215</v>
      </c>
      <c r="F43" s="251">
        <f t="shared" si="7"/>
        <v>1.395</v>
      </c>
      <c r="G43" s="251">
        <f t="shared" si="7"/>
        <v>1.5750000000000002</v>
      </c>
      <c r="H43" s="251">
        <f t="shared" si="7"/>
        <v>1.755</v>
      </c>
      <c r="I43" s="251">
        <f t="shared" si="7"/>
        <v>1.935</v>
      </c>
      <c r="J43" s="193">
        <f t="shared" si="7"/>
        <v>2.0999999999999996</v>
      </c>
      <c r="K43" s="194">
        <f t="shared" si="2"/>
        <v>1.1175000000000002</v>
      </c>
      <c r="L43" s="194">
        <f t="shared" si="2"/>
        <v>1.3050000000000002</v>
      </c>
      <c r="M43" s="194">
        <f t="shared" si="3"/>
        <v>1.665</v>
      </c>
      <c r="N43" s="194">
        <f t="shared" si="4"/>
        <v>2.0999999999999996</v>
      </c>
      <c r="O43" s="252">
        <f>O42*1.5</f>
        <v>0.915</v>
      </c>
      <c r="P43" s="250">
        <f>P42*1.5</f>
        <v>1.5</v>
      </c>
      <c r="Q43" s="13"/>
      <c r="R43" s="13"/>
    </row>
    <row r="44" spans="1:18" ht="13.5" thickBot="1">
      <c r="A44" s="127" t="s">
        <v>80</v>
      </c>
      <c r="B44" s="284" t="s">
        <v>196</v>
      </c>
      <c r="C44" s="284" t="s">
        <v>196</v>
      </c>
      <c r="D44" s="197">
        <v>0.53</v>
      </c>
      <c r="E44" s="197">
        <v>0.61</v>
      </c>
      <c r="F44" s="197">
        <v>0.7</v>
      </c>
      <c r="G44" s="197">
        <v>0.79</v>
      </c>
      <c r="H44" s="197">
        <f>G44*1.1</f>
        <v>0.8690000000000001</v>
      </c>
      <c r="I44" s="197">
        <v>0.95</v>
      </c>
      <c r="J44" s="197">
        <v>1.03</v>
      </c>
      <c r="K44" s="198">
        <f t="shared" si="2"/>
        <v>0.5700000000000001</v>
      </c>
      <c r="L44" s="198">
        <f t="shared" si="2"/>
        <v>0.655</v>
      </c>
      <c r="M44" s="198">
        <f t="shared" si="3"/>
        <v>0.8295000000000001</v>
      </c>
      <c r="N44" s="198">
        <f t="shared" si="4"/>
        <v>1.03</v>
      </c>
      <c r="O44" s="199">
        <v>0.42</v>
      </c>
      <c r="P44" s="200">
        <v>0.82</v>
      </c>
      <c r="Q44" s="13"/>
      <c r="R44" s="13"/>
    </row>
    <row r="45" spans="1:18" ht="12.75">
      <c r="A45" s="125"/>
      <c r="B45" s="29"/>
      <c r="C45" s="29"/>
      <c r="D45" s="29"/>
      <c r="E45" s="29"/>
      <c r="F45" s="29"/>
      <c r="G45" s="29"/>
      <c r="H45" s="29"/>
      <c r="I45" s="29"/>
      <c r="J45" s="29"/>
      <c r="K45" s="201"/>
      <c r="L45" s="201"/>
      <c r="M45" s="201"/>
      <c r="N45" s="201"/>
      <c r="O45" s="202"/>
      <c r="P45" s="202"/>
      <c r="Q45" s="13"/>
      <c r="R45" s="13"/>
    </row>
    <row r="46" spans="1:18" ht="13.5" thickBot="1">
      <c r="A46" s="121" t="s">
        <v>164</v>
      </c>
      <c r="B46" s="29"/>
      <c r="C46" s="29"/>
      <c r="D46" s="29"/>
      <c r="E46" s="29"/>
      <c r="F46" s="29"/>
      <c r="G46" s="29"/>
      <c r="H46" s="29"/>
      <c r="I46" s="383" t="s">
        <v>170</v>
      </c>
      <c r="J46" s="384"/>
      <c r="K46" s="385"/>
      <c r="L46" s="134"/>
      <c r="M46" s="134"/>
      <c r="N46" s="134"/>
      <c r="O46" s="239"/>
      <c r="P46" s="239"/>
      <c r="Q46" s="13"/>
      <c r="R46" s="13"/>
    </row>
    <row r="47" spans="1:18" ht="25.5">
      <c r="A47" s="116" t="s">
        <v>153</v>
      </c>
      <c r="B47" s="210"/>
      <c r="C47" s="210"/>
      <c r="D47" s="210"/>
      <c r="E47" s="210"/>
      <c r="F47" s="210"/>
      <c r="G47" s="210"/>
      <c r="H47" s="253"/>
      <c r="I47" s="130" t="s">
        <v>171</v>
      </c>
      <c r="J47" s="130" t="s">
        <v>172</v>
      </c>
      <c r="K47" s="130" t="s">
        <v>11</v>
      </c>
      <c r="L47" s="131" t="s">
        <v>173</v>
      </c>
      <c r="M47" s="132" t="s">
        <v>174</v>
      </c>
      <c r="N47" s="133" t="s">
        <v>175</v>
      </c>
      <c r="O47" s="254"/>
      <c r="P47" s="134"/>
      <c r="Q47" s="44"/>
      <c r="R47" s="26"/>
    </row>
    <row r="48" spans="1:18" ht="13.5" thickBot="1">
      <c r="A48" s="128" t="s">
        <v>165</v>
      </c>
      <c r="B48" s="241"/>
      <c r="C48" s="241"/>
      <c r="D48" s="241"/>
      <c r="E48" s="241"/>
      <c r="F48" s="241"/>
      <c r="G48" s="241"/>
      <c r="H48" s="242"/>
      <c r="I48" s="243">
        <v>350</v>
      </c>
      <c r="J48" s="243">
        <v>0</v>
      </c>
      <c r="K48" s="243">
        <v>8</v>
      </c>
      <c r="L48" s="255">
        <v>240</v>
      </c>
      <c r="M48" s="256">
        <v>0</v>
      </c>
      <c r="N48" s="257">
        <v>4</v>
      </c>
      <c r="O48" s="234"/>
      <c r="P48" s="202"/>
      <c r="Q48" s="60"/>
      <c r="R48" s="60"/>
    </row>
    <row r="49" spans="1:18" ht="12.75">
      <c r="A49" s="125"/>
      <c r="B49" s="29"/>
      <c r="C49" s="29"/>
      <c r="D49" s="29"/>
      <c r="E49" s="29"/>
      <c r="F49" s="29"/>
      <c r="G49" s="29"/>
      <c r="H49" s="29"/>
      <c r="I49" s="29"/>
      <c r="J49" s="29"/>
      <c r="K49" s="109"/>
      <c r="L49" s="109"/>
      <c r="M49" s="29"/>
      <c r="N49" s="29"/>
      <c r="O49" s="234"/>
      <c r="P49" s="234"/>
      <c r="Q49" s="13"/>
      <c r="R49" s="13"/>
    </row>
    <row r="50" spans="1:18" ht="13.5" thickBot="1">
      <c r="A50" s="121" t="s">
        <v>166</v>
      </c>
      <c r="B50" s="29"/>
      <c r="C50" s="29"/>
      <c r="D50" s="29"/>
      <c r="E50" s="29"/>
      <c r="F50" s="29"/>
      <c r="G50" s="29"/>
      <c r="H50" s="29"/>
      <c r="I50" s="386" t="s">
        <v>170</v>
      </c>
      <c r="J50" s="387"/>
      <c r="K50" s="388"/>
      <c r="L50" s="135"/>
      <c r="M50" s="135"/>
      <c r="N50" s="135"/>
      <c r="O50" s="234"/>
      <c r="P50" s="234"/>
      <c r="Q50" s="13"/>
      <c r="R50" s="13"/>
    </row>
    <row r="51" spans="1:18" ht="26.25" thickBot="1">
      <c r="A51" s="176" t="s">
        <v>153</v>
      </c>
      <c r="B51" s="188"/>
      <c r="C51" s="188"/>
      <c r="D51" s="188"/>
      <c r="E51" s="188"/>
      <c r="F51" s="188"/>
      <c r="G51" s="188"/>
      <c r="H51" s="258"/>
      <c r="I51" s="177" t="s">
        <v>171</v>
      </c>
      <c r="J51" s="178" t="s">
        <v>11</v>
      </c>
      <c r="K51" s="179" t="s">
        <v>172</v>
      </c>
      <c r="L51" s="180" t="s">
        <v>173</v>
      </c>
      <c r="M51" s="181" t="s">
        <v>175</v>
      </c>
      <c r="N51" s="182" t="s">
        <v>174</v>
      </c>
      <c r="O51" s="239"/>
      <c r="P51" s="134"/>
      <c r="Q51" s="44"/>
      <c r="R51" s="26"/>
    </row>
    <row r="52" spans="1:18" ht="12.75">
      <c r="A52" s="175" t="s">
        <v>167</v>
      </c>
      <c r="B52" s="216"/>
      <c r="C52" s="216"/>
      <c r="D52" s="216"/>
      <c r="E52" s="216"/>
      <c r="F52" s="216"/>
      <c r="G52" s="216"/>
      <c r="H52" s="259"/>
      <c r="I52" s="260">
        <v>50</v>
      </c>
      <c r="J52" s="218">
        <v>2</v>
      </c>
      <c r="K52" s="261">
        <v>1</v>
      </c>
      <c r="L52" s="262">
        <v>32</v>
      </c>
      <c r="M52" s="263">
        <v>1</v>
      </c>
      <c r="N52" s="264">
        <v>0</v>
      </c>
      <c r="O52" s="187"/>
      <c r="P52" s="223"/>
      <c r="Q52" s="60"/>
      <c r="R52" s="2"/>
    </row>
    <row r="53" spans="1:18" ht="12.75">
      <c r="A53" s="123" t="s">
        <v>167</v>
      </c>
      <c r="B53" s="224"/>
      <c r="C53" s="224"/>
      <c r="D53" s="224"/>
      <c r="E53" s="224"/>
      <c r="F53" s="224"/>
      <c r="G53" s="224"/>
      <c r="H53" s="265"/>
      <c r="I53" s="266">
        <v>20</v>
      </c>
      <c r="J53" s="226">
        <v>5</v>
      </c>
      <c r="K53" s="267">
        <v>0</v>
      </c>
      <c r="L53" s="268">
        <v>12</v>
      </c>
      <c r="M53" s="269">
        <v>3</v>
      </c>
      <c r="N53" s="270">
        <v>0</v>
      </c>
      <c r="O53" s="187"/>
      <c r="P53" s="223"/>
      <c r="Q53" s="60"/>
      <c r="R53" s="2"/>
    </row>
    <row r="54" spans="1:18" ht="12.75">
      <c r="A54" s="123" t="s">
        <v>97</v>
      </c>
      <c r="B54" s="224"/>
      <c r="C54" s="224"/>
      <c r="D54" s="224"/>
      <c r="E54" s="224"/>
      <c r="F54" s="224"/>
      <c r="G54" s="224"/>
      <c r="H54" s="265"/>
      <c r="I54" s="266">
        <v>20</v>
      </c>
      <c r="J54" s="226">
        <v>6</v>
      </c>
      <c r="K54" s="267">
        <v>0</v>
      </c>
      <c r="L54" s="268">
        <v>10</v>
      </c>
      <c r="M54" s="269">
        <v>1</v>
      </c>
      <c r="N54" s="270">
        <v>0</v>
      </c>
      <c r="O54" s="187"/>
      <c r="P54" s="223"/>
      <c r="Q54" s="60"/>
      <c r="R54" s="2"/>
    </row>
    <row r="55" spans="1:18" ht="25.5">
      <c r="A55" s="123" t="s">
        <v>98</v>
      </c>
      <c r="B55" s="224"/>
      <c r="C55" s="224"/>
      <c r="D55" s="224"/>
      <c r="E55" s="224"/>
      <c r="F55" s="224"/>
      <c r="G55" s="224"/>
      <c r="H55" s="265"/>
      <c r="I55" s="266">
        <v>80</v>
      </c>
      <c r="J55" s="226">
        <v>20</v>
      </c>
      <c r="K55" s="267">
        <v>0</v>
      </c>
      <c r="L55" s="268">
        <v>13</v>
      </c>
      <c r="M55" s="269">
        <v>1</v>
      </c>
      <c r="N55" s="270">
        <v>0</v>
      </c>
      <c r="O55" s="187"/>
      <c r="P55" s="223"/>
      <c r="Q55" s="60"/>
      <c r="R55" s="2"/>
    </row>
    <row r="56" spans="1:18" ht="12.75">
      <c r="A56" s="123" t="s">
        <v>99</v>
      </c>
      <c r="B56" s="224"/>
      <c r="C56" s="224"/>
      <c r="D56" s="224"/>
      <c r="E56" s="224"/>
      <c r="F56" s="224"/>
      <c r="G56" s="224"/>
      <c r="H56" s="265"/>
      <c r="I56" s="266">
        <v>420</v>
      </c>
      <c r="J56" s="226">
        <v>125</v>
      </c>
      <c r="K56" s="267">
        <v>0</v>
      </c>
      <c r="L56" s="268">
        <v>250</v>
      </c>
      <c r="M56" s="269">
        <v>2</v>
      </c>
      <c r="N56" s="270">
        <v>0</v>
      </c>
      <c r="O56" s="187"/>
      <c r="P56" s="223"/>
      <c r="Q56" s="60"/>
      <c r="R56" s="2"/>
    </row>
    <row r="57" spans="1:18" ht="13.5" thickBot="1">
      <c r="A57" s="124" t="s">
        <v>100</v>
      </c>
      <c r="B57" s="241"/>
      <c r="C57" s="241"/>
      <c r="D57" s="241"/>
      <c r="E57" s="241"/>
      <c r="F57" s="241"/>
      <c r="G57" s="241"/>
      <c r="H57" s="271"/>
      <c r="I57" s="272">
        <v>1300</v>
      </c>
      <c r="J57" s="243">
        <v>400</v>
      </c>
      <c r="K57" s="273">
        <v>0</v>
      </c>
      <c r="L57" s="274">
        <v>830</v>
      </c>
      <c r="M57" s="256">
        <v>130</v>
      </c>
      <c r="N57" s="257">
        <v>0</v>
      </c>
      <c r="O57" s="187"/>
      <c r="P57" s="223"/>
      <c r="Q57" s="60"/>
      <c r="R57" s="2"/>
    </row>
    <row r="60" spans="1:10" ht="23.25" customHeight="1">
      <c r="A60" s="307" t="s">
        <v>202</v>
      </c>
      <c r="B60" s="306"/>
      <c r="C60" s="329"/>
      <c r="D60" s="351" t="s">
        <v>203</v>
      </c>
      <c r="E60" s="352"/>
      <c r="F60" s="353"/>
      <c r="G60" s="329"/>
      <c r="H60" s="329"/>
      <c r="I60" s="376" t="s">
        <v>112</v>
      </c>
      <c r="J60" s="378"/>
    </row>
    <row r="61" spans="1:10" ht="6" customHeight="1">
      <c r="A61" s="330"/>
      <c r="B61" s="330"/>
      <c r="C61" s="330"/>
      <c r="D61" s="330"/>
      <c r="E61" s="330"/>
      <c r="F61" s="330"/>
      <c r="G61" s="330"/>
      <c r="H61" s="329"/>
      <c r="I61" s="329"/>
      <c r="J61" s="329"/>
    </row>
    <row r="62" spans="1:10" ht="23.25" customHeight="1">
      <c r="A62" s="342" t="s">
        <v>201</v>
      </c>
      <c r="B62" s="343"/>
      <c r="C62" s="343"/>
      <c r="D62" s="343"/>
      <c r="E62" s="343"/>
      <c r="F62" s="343"/>
      <c r="G62" s="343"/>
      <c r="H62" s="343"/>
      <c r="I62" s="343"/>
      <c r="J62" s="344"/>
    </row>
    <row r="63" spans="1:10" ht="4.5" customHeight="1">
      <c r="A63" s="330"/>
      <c r="B63" s="330"/>
      <c r="C63" s="330"/>
      <c r="D63" s="330"/>
      <c r="E63" s="330"/>
      <c r="F63" s="330"/>
      <c r="G63" s="331"/>
      <c r="H63" s="332"/>
      <c r="I63" s="332"/>
      <c r="J63" s="332"/>
    </row>
    <row r="64" spans="1:10" ht="23.25" customHeight="1">
      <c r="A64" s="345" t="s">
        <v>206</v>
      </c>
      <c r="B64" s="346"/>
      <c r="C64" s="346"/>
      <c r="D64" s="346"/>
      <c r="E64" s="346"/>
      <c r="F64" s="346"/>
      <c r="G64" s="346"/>
      <c r="H64" s="346"/>
      <c r="I64" s="346"/>
      <c r="J64" s="347"/>
    </row>
  </sheetData>
  <mergeCells count="7">
    <mergeCell ref="D60:F60"/>
    <mergeCell ref="A62:J62"/>
    <mergeCell ref="A64:J64"/>
    <mergeCell ref="I27:K27"/>
    <mergeCell ref="I46:K46"/>
    <mergeCell ref="I50:K50"/>
    <mergeCell ref="I60:J60"/>
  </mergeCells>
  <hyperlinks>
    <hyperlink ref="A60" location="'Dane wsadowe'!A1" display="Dane wsadowe"/>
    <hyperlink ref="D60" location="Wyniki!A1" display="WYNIKI"/>
    <hyperlink ref="I60" location="Wyniki!A1" display="WYNIKI"/>
    <hyperlink ref="A62" location="Wyniki!A1" display="WYNIKI"/>
    <hyperlink ref="A62:E62" location="'Dane referencyjne'!A1" display="Dane referencyjne"/>
    <hyperlink ref="A64" location="Wyniki!A1" display="WYNIKI"/>
    <hyperlink ref="A64:E64" location="'Dane referencyjne'!A1" display="Dane referencyjne"/>
    <hyperlink ref="I60:J60" location="Wyniki!A1" display="Wyniki"/>
    <hyperlink ref="A62:F62" location="'Dane referencyjne'!A1" display="Dane referencyjne"/>
    <hyperlink ref="A64:F64" location="'Struktura zużycia energii '!A1" display="WYKRES - Struktura zużycia energii"/>
    <hyperlink ref="A62:J62" location="Opis!A1" display="Opis"/>
    <hyperlink ref="D60:F60" location="Obliczenia!A1" display="Obliczenia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9" r:id="rId3"/>
  <colBreaks count="1" manualBreakCount="1">
    <brk id="16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8:K28"/>
  <sheetViews>
    <sheetView showGridLines="0" showRowColHeaders="0" zoomScale="115" zoomScaleNormal="115" workbookViewId="0" topLeftCell="A1">
      <selection activeCell="H31" sqref="H31"/>
    </sheetView>
  </sheetViews>
  <sheetFormatPr defaultColWidth="9.140625" defaultRowHeight="12.75"/>
  <sheetData>
    <row r="28" spans="2:11" ht="20.25">
      <c r="B28" s="345" t="s">
        <v>208</v>
      </c>
      <c r="C28" s="346"/>
      <c r="D28" s="346"/>
      <c r="E28" s="346"/>
      <c r="F28" s="346"/>
      <c r="G28" s="346"/>
      <c r="H28" s="346"/>
      <c r="I28" s="346"/>
      <c r="J28" s="346"/>
      <c r="K28" s="347"/>
    </row>
  </sheetData>
  <sheetProtection password="CAC3" sheet="1" objects="1" scenarios="1"/>
  <mergeCells count="1">
    <mergeCell ref="B28:K28"/>
  </mergeCells>
  <hyperlinks>
    <hyperlink ref="B28" location="Wyniki!A1" display="WYNIKI"/>
    <hyperlink ref="B28:F28" location="'Dane referencyjne'!A1" display="Dane referencyjne"/>
    <hyperlink ref="B28:G28" location="'Struktura zużycia energii '!A1" display="WYKRES - Struktura zużycia energii"/>
    <hyperlink ref="B28:K28" location="Opis!A1" display="POWRÓT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E.V.A.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Hauer</dc:creator>
  <cp:keywords/>
  <dc:description/>
  <cp:lastModifiedBy>FEWE</cp:lastModifiedBy>
  <cp:lastPrinted>2006-06-21T12:08:56Z</cp:lastPrinted>
  <dcterms:created xsi:type="dcterms:W3CDTF">2005-12-19T09:52:03Z</dcterms:created>
  <dcterms:modified xsi:type="dcterms:W3CDTF">2007-02-09T10:56:07Z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