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2120" windowHeight="9120" activeTab="0"/>
  </bookViews>
  <sheets>
    <sheet name="Fedőlap" sheetId="1" r:id="rId1"/>
    <sheet name="Leírás" sheetId="2" r:id="rId2"/>
    <sheet name="Adatbevitel" sheetId="3" r:id="rId3"/>
    <sheet name="Eredmény" sheetId="4" r:id="rId4"/>
    <sheet name="Kalkuláció" sheetId="5" r:id="rId5"/>
    <sheet name="Ajánlás" sheetId="6" r:id="rId6"/>
  </sheets>
  <definedNames>
    <definedName name="_edn1" localSheetId="2">'Adatbevitel'!$F$30</definedName>
    <definedName name="_ednref1" localSheetId="2">'Adatbevitel'!$F$27</definedName>
  </definedNames>
  <calcPr fullCalcOnLoad="1"/>
</workbook>
</file>

<file path=xl/comments6.xml><?xml version="1.0" encoding="utf-8"?>
<comments xmlns="http://schemas.openxmlformats.org/spreadsheetml/2006/main">
  <authors>
    <author>MitarbeiterrIn</author>
  </authors>
  <commentList>
    <comment ref="Q4" authorId="0">
      <text>
        <r>
          <rPr>
            <b/>
            <sz val="8"/>
            <rFont val="Tahoma"/>
            <family val="0"/>
          </rPr>
          <t>Energyagency.at:
The data for the topproduct and for the average new one can differ from country to country and might therefore need to be adapted.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<sst xmlns="http://schemas.openxmlformats.org/spreadsheetml/2006/main" count="615" uniqueCount="277">
  <si>
    <t>◯</t>
  </si>
  <si>
    <t>A+, A++</t>
  </si>
  <si>
    <t>A+</t>
  </si>
  <si>
    <t>A</t>
  </si>
  <si>
    <t>B</t>
  </si>
  <si>
    <t>C</t>
  </si>
  <si>
    <t>D</t>
  </si>
  <si>
    <t>E</t>
  </si>
  <si>
    <t>F</t>
  </si>
  <si>
    <t>G</t>
  </si>
  <si>
    <t>A++</t>
  </si>
  <si>
    <t>ON</t>
  </si>
  <si>
    <t>OFF</t>
  </si>
  <si>
    <t>Standby</t>
  </si>
  <si>
    <t>kg CO2</t>
  </si>
  <si>
    <t>Dishwashing</t>
  </si>
  <si>
    <t>Bureau</t>
  </si>
  <si>
    <t>Inkjet printer</t>
  </si>
  <si>
    <t>Multi-use printer</t>
  </si>
  <si>
    <t>Laser printer</t>
  </si>
  <si>
    <t>Copier</t>
  </si>
  <si>
    <t>5-10 years</t>
  </si>
  <si>
    <t>10-20 years</t>
  </si>
  <si>
    <t>20+ years</t>
  </si>
  <si>
    <t>Result Entertainment</t>
  </si>
  <si>
    <t>Result reference products Entertainment</t>
  </si>
  <si>
    <t>Standby total</t>
  </si>
  <si>
    <t>Standby+Off on Net total</t>
  </si>
  <si>
    <t>kg CO2 per kWh</t>
  </si>
  <si>
    <t>Freezer small</t>
  </si>
  <si>
    <t>Freezer big</t>
  </si>
  <si>
    <t>Chest freezer small</t>
  </si>
  <si>
    <t>Chest freezer big</t>
  </si>
  <si>
    <t>Washing machine 60°</t>
  </si>
  <si>
    <t>Washing machine 90°</t>
  </si>
  <si>
    <t>Dishwasher small</t>
  </si>
  <si>
    <t>Dishwasher big</t>
  </si>
  <si>
    <t>Fridge/Freezer-Combination</t>
  </si>
  <si>
    <t>Fridge</t>
  </si>
  <si>
    <t>Freezers</t>
  </si>
  <si>
    <t>TVs</t>
  </si>
  <si>
    <t>Washing + drying</t>
  </si>
  <si>
    <t>0-5 years</t>
  </si>
  <si>
    <t>topproduct</t>
  </si>
  <si>
    <t>topproduct ON</t>
  </si>
  <si>
    <t>topproduct OFF</t>
  </si>
  <si>
    <t>topproduct standby</t>
  </si>
  <si>
    <t>Energyclass</t>
  </si>
  <si>
    <t>Consumption [kWh] small</t>
  </si>
  <si>
    <t>Consumption [kWh] big</t>
  </si>
  <si>
    <t>Consumption [kWh] small + icebox</t>
  </si>
  <si>
    <t>Consumption [kWh] big + icebox</t>
  </si>
  <si>
    <t>CRT small</t>
  </si>
  <si>
    <t>CRT big</t>
  </si>
  <si>
    <t>Plasma small</t>
  </si>
  <si>
    <t>Plasma big</t>
  </si>
  <si>
    <t>LCD small</t>
  </si>
  <si>
    <t>LCD big</t>
  </si>
  <si>
    <t>Big TFT Monitor</t>
  </si>
  <si>
    <t>Small TFT Monitor</t>
  </si>
  <si>
    <t>Hours On</t>
  </si>
  <si>
    <t>Hours Stand-by</t>
  </si>
  <si>
    <t>Hours Off</t>
  </si>
  <si>
    <t>Tumble-drier</t>
  </si>
  <si>
    <t>Washing drier 60°</t>
  </si>
  <si>
    <t>Washing drier 90°</t>
  </si>
  <si>
    <t>State of operation</t>
  </si>
  <si>
    <t>Quantity</t>
  </si>
  <si>
    <t>average new</t>
  </si>
  <si>
    <t>~ 150 L</t>
  </si>
  <si>
    <t>~ 230 L</t>
  </si>
  <si>
    <t>~ 130 L</t>
  </si>
  <si>
    <t>~ 250 L</t>
  </si>
  <si>
    <t>~ 300 L</t>
  </si>
  <si>
    <t>~ 100 L</t>
  </si>
  <si>
    <t>~ 260 L</t>
  </si>
  <si>
    <t>~ 170 L</t>
  </si>
  <si>
    <t>~ 350 L</t>
  </si>
  <si>
    <t>CRT 4:3</t>
  </si>
  <si>
    <t>CRT 16:9</t>
  </si>
  <si>
    <t>~ 40cm</t>
  </si>
  <si>
    <t>~ 80cm</t>
  </si>
  <si>
    <t>48 cm</t>
  </si>
  <si>
    <t>38 cm</t>
  </si>
  <si>
    <t>Washing machine 30° / 40°</t>
  </si>
  <si>
    <t>Washing drier 30° / 40°</t>
  </si>
  <si>
    <t>Thomas Barth</t>
  </si>
  <si>
    <t>thomas.barth@energyagency.at</t>
  </si>
  <si>
    <t>EURO-CHECK Reference Data</t>
  </si>
  <si>
    <t xml:space="preserve">Számológép </t>
  </si>
  <si>
    <t>mennyiség</t>
  </si>
  <si>
    <t>eredmény</t>
  </si>
  <si>
    <t>mosogatógép</t>
  </si>
  <si>
    <t>Mosogatógép</t>
  </si>
  <si>
    <t>fagyasztó</t>
  </si>
  <si>
    <t>hűtő</t>
  </si>
  <si>
    <t>mosogép</t>
  </si>
  <si>
    <t>szórakoztató elektronika</t>
  </si>
  <si>
    <t>irodai gépek</t>
  </si>
  <si>
    <t>hét</t>
  </si>
  <si>
    <t>9 terítékes</t>
  </si>
  <si>
    <t>több mint 10 terítékes</t>
  </si>
  <si>
    <t>szélessége 45cm</t>
  </si>
  <si>
    <t>szélessége 60cm</t>
  </si>
  <si>
    <t>mosó/ szárítógép</t>
  </si>
  <si>
    <t>mosógép</t>
  </si>
  <si>
    <t>Milyen gyakran mos egy héten?</t>
  </si>
  <si>
    <t>30° / 40° -on</t>
  </si>
  <si>
    <t>60° -on</t>
  </si>
  <si>
    <t>90° -on</t>
  </si>
  <si>
    <t>Milyen gyakran használja egy héten?</t>
  </si>
  <si>
    <t>centrifuga</t>
  </si>
  <si>
    <t>bekapcsolva</t>
  </si>
  <si>
    <t>kikapcsolva</t>
  </si>
  <si>
    <t>készenléti módban</t>
  </si>
  <si>
    <t>nagy CRT-TV</t>
  </si>
  <si>
    <t>nagy Plasma-TV</t>
  </si>
  <si>
    <t xml:space="preserve"> 109 cm-ig</t>
  </si>
  <si>
    <t>több mint 110 cm</t>
  </si>
  <si>
    <t>kis LCD-TV</t>
  </si>
  <si>
    <t>nagy LCD-TV</t>
  </si>
  <si>
    <t>irodai eszközök</t>
  </si>
  <si>
    <t>nagy TFT-Monitor</t>
  </si>
  <si>
    <t>kis TFT-Monitor</t>
  </si>
  <si>
    <t>nyomtató</t>
  </si>
  <si>
    <t>Lézer nyomtató</t>
  </si>
  <si>
    <t>fénymásoló</t>
  </si>
  <si>
    <t>eredmények</t>
  </si>
  <si>
    <r>
      <t>Szórakoztató elektronika:</t>
    </r>
    <r>
      <rPr>
        <sz val="10"/>
        <rFont val="Arial"/>
        <family val="0"/>
      </rPr>
      <t xml:space="preserve"> CRT-TV,  LCD-TV, Plazma-TV, TV-projektor</t>
    </r>
  </si>
  <si>
    <t xml:space="preserve"> - beírja az energia felhasználási osztályt (EU osztályozás A-G)</t>
  </si>
  <si>
    <t>Például - Hogyan csináld…</t>
  </si>
  <si>
    <t>Szórakoztató elektronika</t>
  </si>
  <si>
    <t>Nagy CRT-TV</t>
  </si>
  <si>
    <t>Használati idő per nap (óra)</t>
  </si>
  <si>
    <t>irodai elektronika</t>
  </si>
  <si>
    <t>kWh/év</t>
  </si>
  <si>
    <t>eredmény ajánlott termékkel</t>
  </si>
  <si>
    <t>kis fagyasztó</t>
  </si>
  <si>
    <t>nagy fagyasztó</t>
  </si>
  <si>
    <t>hűtő láda kicsi</t>
  </si>
  <si>
    <t>hűtő láda nagy</t>
  </si>
  <si>
    <t>mosógép 30° / 40°</t>
  </si>
  <si>
    <t>mosógép 60°</t>
  </si>
  <si>
    <t>mosógép 90°</t>
  </si>
  <si>
    <t>mosó szárító gép 30° / 40°</t>
  </si>
  <si>
    <t>mosó szárítógép 60°</t>
  </si>
  <si>
    <t>mosó szárítógép 90°</t>
  </si>
  <si>
    <t>kis mosogatógép</t>
  </si>
  <si>
    <t>nagy mosogatógép</t>
  </si>
  <si>
    <t>CRT-TV kicsi</t>
  </si>
  <si>
    <t>CRT-TV nagy</t>
  </si>
  <si>
    <t>Plazma-TV kicsi</t>
  </si>
  <si>
    <t>Plazma-TV nagy</t>
  </si>
  <si>
    <t>LCD-TV kicsi</t>
  </si>
  <si>
    <t>LCD-TV nagy</t>
  </si>
  <si>
    <t>készenlét</t>
  </si>
  <si>
    <t>kicsi TFT-Monitor</t>
  </si>
  <si>
    <t>mátrix nyomtató</t>
  </si>
  <si>
    <t>lézer nyomtató</t>
  </si>
  <si>
    <t>ajánlás</t>
  </si>
  <si>
    <t xml:space="preserve">Mielőtt megveszed az új gépedet ellenőrizd mennyire energia- és költségtakarékos! </t>
  </si>
  <si>
    <t>Start</t>
  </si>
  <si>
    <t>Leírás</t>
  </si>
  <si>
    <t>A Topten Kalkulátor a következő kategóriákra vonatkozik:</t>
  </si>
  <si>
    <r>
      <t xml:space="preserve">Hűtők/fagyasztógépek: </t>
    </r>
    <r>
      <rPr>
        <sz val="10"/>
        <rFont val="Arial"/>
        <family val="0"/>
      </rPr>
      <t>hűtők, hűtő-fagyasztó kombinációja, fagyasztók, hűtőláda</t>
    </r>
  </si>
  <si>
    <t>Mosogatógépek</t>
  </si>
  <si>
    <r>
      <t xml:space="preserve">Mosó/szárítógépek: </t>
    </r>
    <r>
      <rPr>
        <sz val="10"/>
        <rFont val="Arial"/>
        <family val="0"/>
      </rPr>
      <t>mosógépek, mosógép-centrifugával,centrifugák</t>
    </r>
  </si>
  <si>
    <r>
      <t>Irodai gépek:</t>
    </r>
    <r>
      <rPr>
        <sz val="10"/>
        <rFont val="Arial"/>
        <family val="0"/>
      </rPr>
      <t xml:space="preserve"> CRT-monitorok, LCD-monitorok, tintasugaras nyomtatók, lézernyomtatók, multifunkciós nyomtatók, fénymásolók</t>
    </r>
  </si>
  <si>
    <t>Általános információ az eszközről</t>
  </si>
  <si>
    <t xml:space="preserve">Minden egyes termékrekörre külön kiszámolhatóak a megtakarítások, nem kell a teljes háztartást figyelembe venni </t>
  </si>
  <si>
    <t xml:space="preserve">Bármikor átválthatsz az "Eredmények" oldalra </t>
  </si>
  <si>
    <t xml:space="preserve">Néhány irodai és fogyasztói elektronikai termékkategória esetében a készenléti üzemmód fontos és ezért figyelembe kell venni a számolásnál </t>
  </si>
  <si>
    <r>
      <t>Adatbeviteli lehetőségek</t>
    </r>
    <r>
      <rPr>
        <b/>
        <sz val="10"/>
        <color indexed="9"/>
        <rFont val="Arial"/>
        <family val="2"/>
      </rPr>
      <t xml:space="preserve"> / háttérinformációk</t>
    </r>
  </si>
  <si>
    <t>A felhasználó a következő termék összehasonlításokat végezheti el:</t>
  </si>
  <si>
    <t>White goods</t>
  </si>
  <si>
    <t>egy meghatározott termékkategória terméke, átlagos méret és energiatakarékossági osztály(A-G), átlagos topten termék</t>
  </si>
  <si>
    <t>egy meghatározott termékkategória terméke, átlagos méret és élettartam (években), átlagos topten termék</t>
  </si>
  <si>
    <t>Egyéb eszközök</t>
  </si>
  <si>
    <t>meghatározott kategória és méret általános, új topten terméke</t>
  </si>
  <si>
    <t>Kimeneti pontok</t>
  </si>
  <si>
    <t xml:space="preserve">Az "Eredmény" oldalról nyerhetők a következő információk: </t>
  </si>
  <si>
    <r>
      <t xml:space="preserve"> </t>
    </r>
    <r>
      <rPr>
        <sz val="10"/>
        <rFont val="Arial"/>
        <family val="2"/>
      </rPr>
      <t>- a fogyasztó által választott adott termék energia fogyasztása, CO2 kibocsátása és részletes pénzmegtakarítás egy évre lebontva</t>
    </r>
  </si>
  <si>
    <r>
      <t xml:space="preserve"> </t>
    </r>
    <r>
      <rPr>
        <sz val="10"/>
        <rFont val="Arial"/>
        <family val="2"/>
      </rPr>
      <t xml:space="preserve">- összehasonlítható topten termékek energia fogyasztása, CO2-kibocsátása és pénz megtakarítás egy évre lebontva </t>
    </r>
  </si>
  <si>
    <t xml:space="preserve"> - topten termék választása esetén elérhető megtakarítási potenciál (figyelmen kívül hagyva a készenléti üzemmód fogyasztását)</t>
  </si>
  <si>
    <t xml:space="preserve"> - a fogyasztó által választott termék készenléti módban történő fogyasztása</t>
  </si>
  <si>
    <t xml:space="preserve"> - topten termékek készenléti üzemmódban történő fogyasztása</t>
  </si>
  <si>
    <t xml:space="preserve"> - topten termék használata esetén jelentkező készenléti üzemmód fogyasztás megtakarítás</t>
  </si>
  <si>
    <t xml:space="preserve"> - topten termék választása esetén elérhető teljes megtakarítási potenciál</t>
  </si>
  <si>
    <t>Beviteli lehetőségek</t>
  </si>
  <si>
    <t xml:space="preserve">A felhasználó a következő lehetőségek alapján meghatározhatja mely termékeket lehet összehasonlítani topten termékekkel: </t>
  </si>
  <si>
    <t xml:space="preserve"> - beírja a termék korát (új átlag termék és 5 szintje van a termék korának)</t>
  </si>
  <si>
    <t>Feladat: Ellenőrizni akarod a tévéd fogyasztásád és látni, hogy mekkora a különbség egy topten termékhez képest.</t>
  </si>
  <si>
    <r>
      <t>1) Írja be a az általános információkat</t>
    </r>
    <r>
      <rPr>
        <sz val="10"/>
        <rFont val="Arial"/>
        <family val="2"/>
      </rPr>
      <t xml:space="preserve"> (más esetben 52 héttel és 0,18 € / kWh-val kell számolni)</t>
    </r>
  </si>
  <si>
    <t>Egy évben hány héten keresztül él az adott háztartásban?</t>
  </si>
  <si>
    <t>Mennyit fizet 1/kWh elektromos áramért?</t>
  </si>
  <si>
    <r>
      <t>2) Lépjen a TV menüpontra</t>
    </r>
    <r>
      <rPr>
        <sz val="10"/>
        <rFont val="Arial"/>
        <family val="2"/>
      </rPr>
      <t xml:space="preserve"> (Szórakoztató elektronika)</t>
    </r>
  </si>
  <si>
    <t>Hét</t>
  </si>
  <si>
    <t>euró</t>
  </si>
  <si>
    <t>Lépjen:</t>
  </si>
  <si>
    <t>3) Válassza ki a terméket, határozza meg a mennyiséget és a felhasználói információt</t>
  </si>
  <si>
    <t>4) lépjen az "Eredmény" oldalra</t>
  </si>
  <si>
    <t>készenléti üzemmódban</t>
  </si>
  <si>
    <t>Eredmény</t>
  </si>
  <si>
    <t>Kapcsolat</t>
  </si>
  <si>
    <t xml:space="preserve">Ha megjegyzése, új ötlete van, vagy ha segítségre van szüksége lépjen kapcsolatba: </t>
  </si>
  <si>
    <t>Osztrák Energia Ügynökség</t>
  </si>
  <si>
    <t>Program indítása</t>
  </si>
  <si>
    <t>Adatbevitel</t>
  </si>
  <si>
    <t>Hány héten keresztül foglalt a háztartás egy évben?</t>
  </si>
  <si>
    <t>Mennyibe kerül 1/kWh elektromos áram?</t>
  </si>
  <si>
    <t xml:space="preserve">Hűtő </t>
  </si>
  <si>
    <t>Fagyasztó</t>
  </si>
  <si>
    <t>Mosás/Szárítás</t>
  </si>
  <si>
    <t>Szórakoztató termék</t>
  </si>
  <si>
    <t>Irodai eszközök</t>
  </si>
  <si>
    <t>Álatlános információ</t>
  </si>
  <si>
    <t>Hűtők</t>
  </si>
  <si>
    <t>Fagyasztó nélküli hűtők</t>
  </si>
  <si>
    <t>Mennyiség</t>
  </si>
  <si>
    <t>Energia osztály/Életkor</t>
  </si>
  <si>
    <t>Hűtő fagyasztóval</t>
  </si>
  <si>
    <t>energia osztály/életkor</t>
  </si>
  <si>
    <t>Lépjen a:</t>
  </si>
  <si>
    <t>Hűtő/ fagyasztó kombinációja</t>
  </si>
  <si>
    <t>energia osztály/ életkor</t>
  </si>
  <si>
    <t>Energiaosztály/életkor</t>
  </si>
  <si>
    <t>Fagyasztók</t>
  </si>
  <si>
    <t>energiaosztály/életkor</t>
  </si>
  <si>
    <t>Hűtőláda</t>
  </si>
  <si>
    <t>Hűtő</t>
  </si>
  <si>
    <t>Használata egy hét alatt</t>
  </si>
  <si>
    <t>mosó-szárítógép(mosóg- és szárítógép kombinációja)</t>
  </si>
  <si>
    <t>30° / 40°-on</t>
  </si>
  <si>
    <t>60°-on</t>
  </si>
  <si>
    <t>90°-on</t>
  </si>
  <si>
    <t>alkalom</t>
  </si>
  <si>
    <t>Milyen gyakran használja egy héten a szárítógépet?</t>
  </si>
  <si>
    <t>kis méretű CRT-TV</t>
  </si>
  <si>
    <t>kis méretű Plasma-TV</t>
  </si>
  <si>
    <t>Energia osztály/életkor</t>
  </si>
  <si>
    <t>működési idő/nap</t>
  </si>
  <si>
    <t>hálózatról levéve</t>
  </si>
  <si>
    <t>Multifunkciós nyomtató</t>
  </si>
  <si>
    <t>gyakran</t>
  </si>
  <si>
    <t>mindig</t>
  </si>
  <si>
    <t>alig</t>
  </si>
  <si>
    <t>Új átlagos termék</t>
  </si>
  <si>
    <t>1-5 év</t>
  </si>
  <si>
    <t>5-10 év</t>
  </si>
  <si>
    <t>10-20 év</t>
  </si>
  <si>
    <t>20 év+</t>
  </si>
  <si>
    <t>Magyarázat</t>
  </si>
  <si>
    <t>Adatbeviteli lehetőségek magyarázata</t>
  </si>
  <si>
    <t>beviteli órák</t>
  </si>
  <si>
    <t>beviteli mennyiség</t>
  </si>
  <si>
    <t>magyarázat menü</t>
  </si>
  <si>
    <t>Kiválasztási lehetőségek magyarázata</t>
  </si>
  <si>
    <t>Ismert energiaosztály (1995 utáni termékek)</t>
  </si>
  <si>
    <t>A termék korának bevitele</t>
  </si>
  <si>
    <t>Kezdeti vásárlás</t>
  </si>
  <si>
    <t>Topten termékek energia felhasználása és kibocsátása</t>
  </si>
  <si>
    <t>A termék energia felhasználása és kibocsátása</t>
  </si>
  <si>
    <t>euró/év</t>
  </si>
  <si>
    <t>Teljes megtakarítási potenciál</t>
  </si>
  <si>
    <t>Megtakarítási potenciál</t>
  </si>
  <si>
    <t>Termék készenléti üzemmódban történő fogyasztása</t>
  </si>
  <si>
    <t>Vissza:</t>
  </si>
  <si>
    <t>eredmény (év)</t>
  </si>
  <si>
    <t>kis méretű hűtő fagyasztó nélkül</t>
  </si>
  <si>
    <t>nagy méretű hűtő faygasztó nélkül</t>
  </si>
  <si>
    <t>kis méretű hűtő fagysztóval</t>
  </si>
  <si>
    <t>nagy méretű hűtő fagyasztóval</t>
  </si>
  <si>
    <t>kis méretű kombinált hűtő fagyasztó</t>
  </si>
  <si>
    <t>nagy méretű kombinált hűtő fagyasztó</t>
  </si>
  <si>
    <t>Mosás és szárítás - szárítás</t>
  </si>
  <si>
    <t>Szárítógép</t>
  </si>
  <si>
    <t>CO2 kalkulátor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</si>
</sst>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"/>
    <numFmt numFmtId="187" formatCode="0.000"/>
    <numFmt numFmtId="188" formatCode="0.0000"/>
    <numFmt numFmtId="189" formatCode="0.00000"/>
    <numFmt numFmtId="190" formatCode="0.0000000"/>
    <numFmt numFmtId="191" formatCode="0.00000000"/>
    <numFmt numFmtId="192" formatCode="0.000000000"/>
    <numFmt numFmtId="193" formatCode="0.000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&quot;€&quot;\ #,##0.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b/>
      <sz val="12"/>
      <name val="Webdings"/>
      <family val="1"/>
    </font>
    <font>
      <b/>
      <sz val="10"/>
      <color indexed="63"/>
      <name val="Arial"/>
      <family val="2"/>
    </font>
    <font>
      <b/>
      <u val="single"/>
      <sz val="2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name val="Arial Narrow"/>
      <family val="0"/>
    </font>
    <font>
      <sz val="12"/>
      <color indexed="10"/>
      <name val="Arial"/>
      <family val="0"/>
    </font>
    <font>
      <i/>
      <sz val="12"/>
      <name val="Arial Narrow"/>
      <family val="0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0"/>
    </font>
    <font>
      <b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5" borderId="0" xfId="0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 horizontal="right"/>
    </xf>
    <xf numFmtId="2" fontId="1" fillId="4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4" borderId="7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 vertical="top" wrapText="1"/>
    </xf>
    <xf numFmtId="2" fontId="1" fillId="4" borderId="1" xfId="0" applyNumberFormat="1" applyFont="1" applyFill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4" borderId="7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4" borderId="10" xfId="0" applyNumberFormat="1" applyFill="1" applyBorder="1" applyAlignment="1">
      <alignment/>
    </xf>
    <xf numFmtId="198" fontId="0" fillId="4" borderId="10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/>
    </xf>
    <xf numFmtId="2" fontId="0" fillId="7" borderId="2" xfId="0" applyNumberFormat="1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8" borderId="0" xfId="0" applyFont="1" applyFill="1" applyAlignment="1">
      <alignment/>
    </xf>
    <xf numFmtId="0" fontId="1" fillId="6" borderId="1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6" borderId="12" xfId="0" applyNumberFormat="1" applyFont="1" applyFill="1" applyBorder="1" applyAlignment="1">
      <alignment horizontal="left" vertical="top" wrapText="1"/>
    </xf>
    <xf numFmtId="2" fontId="0" fillId="5" borderId="13" xfId="0" applyNumberFormat="1" applyFont="1" applyFill="1" applyBorder="1" applyAlignment="1">
      <alignment horizontal="left" vertical="top" wrapText="1"/>
    </xf>
    <xf numFmtId="2" fontId="0" fillId="6" borderId="12" xfId="0" applyNumberFormat="1" applyFill="1" applyBorder="1" applyAlignment="1">
      <alignment horizontal="left"/>
    </xf>
    <xf numFmtId="2" fontId="0" fillId="5" borderId="13" xfId="0" applyNumberFormat="1" applyFill="1" applyBorder="1" applyAlignment="1">
      <alignment horizontal="left"/>
    </xf>
    <xf numFmtId="2" fontId="0" fillId="6" borderId="14" xfId="0" applyNumberFormat="1" applyFill="1" applyBorder="1" applyAlignment="1">
      <alignment horizontal="left"/>
    </xf>
    <xf numFmtId="2" fontId="0" fillId="5" borderId="15" xfId="0" applyNumberFormat="1" applyFill="1" applyBorder="1" applyAlignment="1">
      <alignment horizontal="left"/>
    </xf>
    <xf numFmtId="0" fontId="0" fillId="6" borderId="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2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0" fillId="6" borderId="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right" vertical="top" wrapText="1"/>
    </xf>
    <xf numFmtId="0" fontId="0" fillId="6" borderId="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3" xfId="0" applyFill="1" applyBorder="1" applyAlignment="1">
      <alignment/>
    </xf>
    <xf numFmtId="0" fontId="1" fillId="5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5" fillId="0" borderId="0" xfId="17" applyAlignment="1">
      <alignment/>
    </xf>
    <xf numFmtId="0" fontId="5" fillId="0" borderId="0" xfId="17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2" fontId="0" fillId="6" borderId="2" xfId="0" applyNumberFormat="1" applyFill="1" applyBorder="1" applyAlignment="1">
      <alignment horizontal="left"/>
    </xf>
    <xf numFmtId="2" fontId="0" fillId="6" borderId="2" xfId="0" applyNumberFormat="1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2" fontId="0" fillId="6" borderId="6" xfId="0" applyNumberForma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4" borderId="0" xfId="17" applyFont="1" applyFill="1" applyBorder="1" applyAlignment="1">
      <alignment/>
    </xf>
    <xf numFmtId="0" fontId="20" fillId="4" borderId="0" xfId="17" applyFont="1" applyFill="1" applyAlignment="1">
      <alignment/>
    </xf>
    <xf numFmtId="0" fontId="20" fillId="4" borderId="0" xfId="17" applyFont="1" applyFill="1" applyBorder="1" applyAlignment="1">
      <alignment horizontal="left"/>
    </xf>
    <xf numFmtId="0" fontId="19" fillId="0" borderId="3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Alignment="1">
      <alignment/>
    </xf>
    <xf numFmtId="0" fontId="19" fillId="8" borderId="8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6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20" fillId="0" borderId="0" xfId="17" applyFont="1" applyBorder="1" applyAlignment="1">
      <alignment horizontal="left" vertical="top" wrapText="1" indent="2"/>
    </xf>
    <xf numFmtId="0" fontId="19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 indent="1"/>
    </xf>
    <xf numFmtId="1" fontId="24" fillId="0" borderId="0" xfId="0" applyNumberFormat="1" applyFont="1" applyFill="1" applyBorder="1" applyAlignment="1">
      <alignment/>
    </xf>
    <xf numFmtId="0" fontId="20" fillId="0" borderId="0" xfId="17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20" fillId="4" borderId="0" xfId="17" applyFont="1" applyFill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5" borderId="0" xfId="0" applyFont="1" applyFill="1" applyAlignment="1">
      <alignment/>
    </xf>
    <xf numFmtId="0" fontId="19" fillId="5" borderId="0" xfId="0" applyFont="1" applyFill="1" applyAlignment="1">
      <alignment/>
    </xf>
    <xf numFmtId="49" fontId="1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6" fillId="8" borderId="0" xfId="0" applyFont="1" applyFill="1" applyAlignment="1">
      <alignment/>
    </xf>
    <xf numFmtId="0" fontId="16" fillId="8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6" fillId="0" borderId="2" xfId="0" applyFont="1" applyBorder="1" applyAlignment="1">
      <alignment horizontal="left"/>
    </xf>
    <xf numFmtId="49" fontId="16" fillId="0" borderId="2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/>
    </xf>
    <xf numFmtId="0" fontId="30" fillId="3" borderId="0" xfId="0" applyFont="1" applyFill="1" applyAlignment="1">
      <alignment/>
    </xf>
    <xf numFmtId="0" fontId="2" fillId="0" borderId="0" xfId="0" applyFont="1" applyAlignment="1">
      <alignment/>
    </xf>
    <xf numFmtId="0" fontId="29" fillId="0" borderId="0" xfId="0" applyFont="1" applyBorder="1" applyAlignment="1">
      <alignment/>
    </xf>
    <xf numFmtId="49" fontId="32" fillId="0" borderId="2" xfId="0" applyNumberFormat="1" applyFont="1" applyBorder="1" applyAlignment="1">
      <alignment/>
    </xf>
    <xf numFmtId="0" fontId="3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Border="1" applyAlignment="1">
      <alignment/>
    </xf>
    <xf numFmtId="2" fontId="0" fillId="4" borderId="34" xfId="0" applyNumberFormat="1" applyFill="1" applyBorder="1" applyAlignment="1">
      <alignment/>
    </xf>
    <xf numFmtId="0" fontId="3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29" fillId="3" borderId="35" xfId="0" applyFont="1" applyFill="1" applyBorder="1" applyAlignment="1">
      <alignment/>
    </xf>
    <xf numFmtId="0" fontId="29" fillId="3" borderId="36" xfId="0" applyFont="1" applyFill="1" applyBorder="1" applyAlignment="1">
      <alignment horizontal="center"/>
    </xf>
    <xf numFmtId="0" fontId="33" fillId="3" borderId="0" xfId="0" applyFont="1" applyFill="1" applyAlignment="1">
      <alignment/>
    </xf>
    <xf numFmtId="0" fontId="0" fillId="9" borderId="0" xfId="0" applyFill="1" applyAlignment="1">
      <alignment/>
    </xf>
    <xf numFmtId="2" fontId="0" fillId="10" borderId="10" xfId="0" applyNumberFormat="1" applyFill="1" applyBorder="1" applyAlignment="1">
      <alignment/>
    </xf>
    <xf numFmtId="198" fontId="0" fillId="10" borderId="10" xfId="0" applyNumberFormat="1" applyFill="1" applyBorder="1" applyAlignment="1">
      <alignment/>
    </xf>
    <xf numFmtId="0" fontId="16" fillId="10" borderId="0" xfId="0" applyFont="1" applyFill="1" applyAlignment="1">
      <alignment/>
    </xf>
    <xf numFmtId="1" fontId="16" fillId="10" borderId="0" xfId="0" applyNumberFormat="1" applyFont="1" applyFill="1" applyBorder="1" applyAlignment="1">
      <alignment/>
    </xf>
    <xf numFmtId="0" fontId="16" fillId="10" borderId="0" xfId="0" applyFont="1" applyFill="1" applyBorder="1" applyAlignment="1">
      <alignment/>
    </xf>
    <xf numFmtId="0" fontId="16" fillId="10" borderId="11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6" fillId="10" borderId="0" xfId="0" applyFont="1" applyFill="1" applyAlignment="1">
      <alignment/>
    </xf>
    <xf numFmtId="0" fontId="16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4" borderId="5" xfId="0" applyFont="1" applyFill="1" applyBorder="1" applyAlignment="1">
      <alignment/>
    </xf>
    <xf numFmtId="0" fontId="19" fillId="10" borderId="4" xfId="0" applyFont="1" applyFill="1" applyBorder="1" applyAlignment="1">
      <alignment/>
    </xf>
    <xf numFmtId="0" fontId="35" fillId="3" borderId="0" xfId="0" applyFont="1" applyFill="1" applyAlignment="1">
      <alignment/>
    </xf>
    <xf numFmtId="198" fontId="0" fillId="4" borderId="23" xfId="0" applyNumberFormat="1" applyFill="1" applyBorder="1" applyAlignment="1">
      <alignment/>
    </xf>
    <xf numFmtId="0" fontId="36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2" fillId="9" borderId="0" xfId="0" applyFont="1" applyFill="1" applyAlignment="1">
      <alignment/>
    </xf>
    <xf numFmtId="0" fontId="29" fillId="3" borderId="0" xfId="0" applyFont="1" applyFill="1" applyAlignment="1">
      <alignment horizontal="center" wrapText="1"/>
    </xf>
    <xf numFmtId="2" fontId="1" fillId="4" borderId="10" xfId="0" applyNumberFormat="1" applyFont="1" applyFill="1" applyBorder="1" applyAlignment="1">
      <alignment/>
    </xf>
    <xf numFmtId="2" fontId="0" fillId="10" borderId="34" xfId="0" applyNumberForma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198" fontId="0" fillId="10" borderId="34" xfId="0" applyNumberFormat="1" applyFill="1" applyBorder="1" applyAlignment="1">
      <alignment/>
    </xf>
    <xf numFmtId="0" fontId="20" fillId="4" borderId="0" xfId="17" applyFont="1" applyFill="1" applyAlignment="1">
      <alignment/>
    </xf>
    <xf numFmtId="198" fontId="1" fillId="10" borderId="10" xfId="0" applyNumberFormat="1" applyFont="1" applyFill="1" applyBorder="1" applyAlignment="1">
      <alignment/>
    </xf>
    <xf numFmtId="198" fontId="0" fillId="4" borderId="34" xfId="0" applyNumberFormat="1" applyFill="1" applyBorder="1" applyAlignment="1">
      <alignment/>
    </xf>
    <xf numFmtId="198" fontId="1" fillId="4" borderId="10" xfId="0" applyNumberFormat="1" applyFont="1" applyFill="1" applyBorder="1" applyAlignment="1">
      <alignment/>
    </xf>
    <xf numFmtId="198" fontId="0" fillId="4" borderId="37" xfId="0" applyNumberFormat="1" applyFill="1" applyBorder="1" applyAlignment="1">
      <alignment/>
    </xf>
    <xf numFmtId="198" fontId="1" fillId="4" borderId="23" xfId="0" applyNumberFormat="1" applyFont="1" applyFill="1" applyBorder="1" applyAlignment="1">
      <alignment/>
    </xf>
    <xf numFmtId="0" fontId="2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37" fillId="3" borderId="0" xfId="17" applyFont="1" applyFill="1" applyBorder="1" applyAlignment="1">
      <alignment/>
    </xf>
    <xf numFmtId="0" fontId="20" fillId="4" borderId="0" xfId="17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38" fillId="0" borderId="0" xfId="0" applyFont="1" applyAlignment="1">
      <alignment wrapText="1"/>
    </xf>
    <xf numFmtId="0" fontId="5" fillId="0" borderId="0" xfId="17" applyFont="1" applyFill="1" applyBorder="1" applyAlignment="1">
      <alignment horizontal="left"/>
    </xf>
    <xf numFmtId="0" fontId="5" fillId="0" borderId="0" xfId="17" applyFont="1" applyFill="1" applyBorder="1" applyAlignment="1">
      <alignment/>
    </xf>
    <xf numFmtId="0" fontId="29" fillId="3" borderId="0" xfId="0" applyFont="1" applyFill="1" applyAlignment="1">
      <alignment/>
    </xf>
    <xf numFmtId="0" fontId="32" fillId="3" borderId="0" xfId="0" applyFont="1" applyFill="1" applyAlignment="1">
      <alignment horizontal="center"/>
    </xf>
    <xf numFmtId="0" fontId="32" fillId="3" borderId="0" xfId="0" applyFont="1" applyFill="1" applyAlignment="1">
      <alignment/>
    </xf>
    <xf numFmtId="0" fontId="18" fillId="0" borderId="0" xfId="17" applyFont="1" applyAlignment="1">
      <alignment horizontal="center"/>
    </xf>
    <xf numFmtId="0" fontId="11" fillId="0" borderId="0" xfId="17" applyFont="1" applyAlignment="1">
      <alignment horizontal="left"/>
    </xf>
    <xf numFmtId="0" fontId="0" fillId="0" borderId="0" xfId="0" applyAlignment="1">
      <alignment horizontal="left"/>
    </xf>
    <xf numFmtId="0" fontId="11" fillId="0" borderId="0" xfId="17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34" fillId="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15" fillId="9" borderId="0" xfId="0" applyFont="1" applyFill="1" applyAlignment="1">
      <alignment/>
    </xf>
    <xf numFmtId="0" fontId="1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29" fillId="3" borderId="4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0.emf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16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23</xdr:row>
      <xdr:rowOff>85725</xdr:rowOff>
    </xdr:from>
    <xdr:to>
      <xdr:col>11</xdr:col>
      <xdr:colOff>276225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21005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24</xdr:row>
      <xdr:rowOff>28575</xdr:rowOff>
    </xdr:from>
    <xdr:to>
      <xdr:col>9</xdr:col>
      <xdr:colOff>619125</xdr:colOff>
      <xdr:row>26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43148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4</xdr:row>
      <xdr:rowOff>114300</xdr:rowOff>
    </xdr:from>
    <xdr:to>
      <xdr:col>10</xdr:col>
      <xdr:colOff>200025</xdr:colOff>
      <xdr:row>11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2133600" y="762000"/>
          <a:ext cx="5686425" cy="1076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i="1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EURO-TOPTEN
kalkulátor
</a:t>
          </a:r>
        </a:p>
      </xdr:txBody>
    </xdr:sp>
    <xdr:clientData/>
  </xdr:twoCellAnchor>
  <xdr:twoCellAnchor>
    <xdr:from>
      <xdr:col>1</xdr:col>
      <xdr:colOff>76200</xdr:colOff>
      <xdr:row>29</xdr:row>
      <xdr:rowOff>114300</xdr:rowOff>
    </xdr:from>
    <xdr:to>
      <xdr:col>11</xdr:col>
      <xdr:colOff>704850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>
          <a:off x="838200" y="5210175"/>
          <a:ext cx="8248650" cy="0"/>
        </a:xfrm>
        <a:prstGeom prst="line">
          <a:avLst/>
        </a:prstGeom>
        <a:noFill/>
        <a:ln w="3206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61</xdr:row>
      <xdr:rowOff>123825</xdr:rowOff>
    </xdr:from>
    <xdr:to>
      <xdr:col>0</xdr:col>
      <xdr:colOff>1333500</xdr:colOff>
      <xdr:row>66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584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15</xdr:row>
      <xdr:rowOff>333375</xdr:rowOff>
    </xdr:from>
    <xdr:to>
      <xdr:col>1</xdr:col>
      <xdr:colOff>819150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848100"/>
          <a:ext cx="533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104775</xdr:rowOff>
    </xdr:from>
    <xdr:to>
      <xdr:col>5</xdr:col>
      <xdr:colOff>600075</xdr:colOff>
      <xdr:row>19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619500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26</xdr:row>
      <xdr:rowOff>0</xdr:rowOff>
    </xdr:from>
    <xdr:to>
      <xdr:col>1</xdr:col>
      <xdr:colOff>895350</xdr:colOff>
      <xdr:row>29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6134100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9525</xdr:rowOff>
    </xdr:from>
    <xdr:to>
      <xdr:col>5</xdr:col>
      <xdr:colOff>571500</xdr:colOff>
      <xdr:row>30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5924550"/>
          <a:ext cx="533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34</xdr:row>
      <xdr:rowOff>190500</xdr:rowOff>
    </xdr:from>
    <xdr:to>
      <xdr:col>1</xdr:col>
      <xdr:colOff>790575</xdr:colOff>
      <xdr:row>39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8029575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0</xdr:rowOff>
    </xdr:from>
    <xdr:to>
      <xdr:col>5</xdr:col>
      <xdr:colOff>561975</xdr:colOff>
      <xdr:row>39</xdr:row>
      <xdr:rowOff>123825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7839075"/>
          <a:ext cx="54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49</xdr:row>
      <xdr:rowOff>47625</xdr:rowOff>
    </xdr:from>
    <xdr:to>
      <xdr:col>1</xdr:col>
      <xdr:colOff>819150</xdr:colOff>
      <xdr:row>53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1115675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85725</xdr:rowOff>
    </xdr:from>
    <xdr:to>
      <xdr:col>5</xdr:col>
      <xdr:colOff>542925</xdr:colOff>
      <xdr:row>52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0734675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60</xdr:row>
      <xdr:rowOff>0</xdr:rowOff>
    </xdr:from>
    <xdr:to>
      <xdr:col>1</xdr:col>
      <xdr:colOff>1104900</xdr:colOff>
      <xdr:row>63</xdr:row>
      <xdr:rowOff>133350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1342072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59</xdr:row>
      <xdr:rowOff>104775</xdr:rowOff>
    </xdr:from>
    <xdr:to>
      <xdr:col>6</xdr:col>
      <xdr:colOff>571500</xdr:colOff>
      <xdr:row>63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1330642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19</xdr:row>
      <xdr:rowOff>9525</xdr:rowOff>
    </xdr:from>
    <xdr:to>
      <xdr:col>16</xdr:col>
      <xdr:colOff>85725</xdr:colOff>
      <xdr:row>25</xdr:row>
      <xdr:rowOff>171450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92325" y="4600575"/>
          <a:ext cx="1571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69</xdr:row>
      <xdr:rowOff>152400</xdr:rowOff>
    </xdr:from>
    <xdr:to>
      <xdr:col>1</xdr:col>
      <xdr:colOff>819150</xdr:colOff>
      <xdr:row>72</xdr:row>
      <xdr:rowOff>152400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15706725"/>
          <a:ext cx="447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69</xdr:row>
      <xdr:rowOff>133350</xdr:rowOff>
    </xdr:from>
    <xdr:to>
      <xdr:col>5</xdr:col>
      <xdr:colOff>619125</xdr:colOff>
      <xdr:row>72</xdr:row>
      <xdr:rowOff>133350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62600" y="15687675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66675</xdr:rowOff>
    </xdr:from>
    <xdr:to>
      <xdr:col>1</xdr:col>
      <xdr:colOff>571500</xdr:colOff>
      <xdr:row>93</xdr:row>
      <xdr:rowOff>104775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20088225"/>
          <a:ext cx="533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96</xdr:row>
      <xdr:rowOff>47625</xdr:rowOff>
    </xdr:from>
    <xdr:to>
      <xdr:col>1</xdr:col>
      <xdr:colOff>571500</xdr:colOff>
      <xdr:row>99</xdr:row>
      <xdr:rowOff>85725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28725" y="21602700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103</xdr:row>
      <xdr:rowOff>28575</xdr:rowOff>
    </xdr:from>
    <xdr:to>
      <xdr:col>1</xdr:col>
      <xdr:colOff>561975</xdr:colOff>
      <xdr:row>106</xdr:row>
      <xdr:rowOff>209550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7300" y="23250525"/>
          <a:ext cx="4953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600075</xdr:colOff>
      <xdr:row>113</xdr:row>
      <xdr:rowOff>104775</xdr:rowOff>
    </xdr:from>
    <xdr:to>
      <xdr:col>2</xdr:col>
      <xdr:colOff>1247775</xdr:colOff>
      <xdr:row>116</xdr:row>
      <xdr:rowOff>95250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95625" y="2535555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112</xdr:row>
      <xdr:rowOff>123825</xdr:rowOff>
    </xdr:from>
    <xdr:to>
      <xdr:col>7</xdr:col>
      <xdr:colOff>1333500</xdr:colOff>
      <xdr:row>116</xdr:row>
      <xdr:rowOff>57150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91475" y="2518410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124</xdr:row>
      <xdr:rowOff>57150</xdr:rowOff>
    </xdr:from>
    <xdr:to>
      <xdr:col>2</xdr:col>
      <xdr:colOff>1152525</xdr:colOff>
      <xdr:row>127</xdr:row>
      <xdr:rowOff>57150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90850" y="274701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134</xdr:row>
      <xdr:rowOff>95250</xdr:rowOff>
    </xdr:from>
    <xdr:to>
      <xdr:col>2</xdr:col>
      <xdr:colOff>1181100</xdr:colOff>
      <xdr:row>137</xdr:row>
      <xdr:rowOff>57150</xdr:rowOff>
    </xdr:to>
    <xdr:pic>
      <xdr:nvPicPr>
        <xdr:cNvPr id="20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28950" y="2946082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133</xdr:row>
      <xdr:rowOff>114300</xdr:rowOff>
    </xdr:from>
    <xdr:to>
      <xdr:col>8</xdr:col>
      <xdr:colOff>9525</xdr:colOff>
      <xdr:row>137</xdr:row>
      <xdr:rowOff>85725</xdr:rowOff>
    </xdr:to>
    <xdr:pic>
      <xdr:nvPicPr>
        <xdr:cNvPr id="21" name="Picture 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39100" y="2928937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123</xdr:row>
      <xdr:rowOff>76200</xdr:rowOff>
    </xdr:from>
    <xdr:to>
      <xdr:col>8</xdr:col>
      <xdr:colOff>28575</xdr:colOff>
      <xdr:row>127</xdr:row>
      <xdr:rowOff>19050</xdr:rowOff>
    </xdr:to>
    <xdr:pic>
      <xdr:nvPicPr>
        <xdr:cNvPr id="22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272986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160</xdr:row>
      <xdr:rowOff>95250</xdr:rowOff>
    </xdr:from>
    <xdr:to>
      <xdr:col>2</xdr:col>
      <xdr:colOff>1181100</xdr:colOff>
      <xdr:row>161</xdr:row>
      <xdr:rowOff>133350</xdr:rowOff>
    </xdr:to>
    <xdr:pic>
      <xdr:nvPicPr>
        <xdr:cNvPr id="23" name="Picture 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95625" y="34651950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167</xdr:row>
      <xdr:rowOff>38100</xdr:rowOff>
    </xdr:from>
    <xdr:to>
      <xdr:col>2</xdr:col>
      <xdr:colOff>1200150</xdr:colOff>
      <xdr:row>169</xdr:row>
      <xdr:rowOff>57150</xdr:rowOff>
    </xdr:to>
    <xdr:pic>
      <xdr:nvPicPr>
        <xdr:cNvPr id="24" name="Picture 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05150" y="3596640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158</xdr:row>
      <xdr:rowOff>123825</xdr:rowOff>
    </xdr:from>
    <xdr:to>
      <xdr:col>7</xdr:col>
      <xdr:colOff>1238250</xdr:colOff>
      <xdr:row>160</xdr:row>
      <xdr:rowOff>171450</xdr:rowOff>
    </xdr:to>
    <xdr:pic>
      <xdr:nvPicPr>
        <xdr:cNvPr id="25" name="Picture 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72450" y="342804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175</xdr:row>
      <xdr:rowOff>85725</xdr:rowOff>
    </xdr:from>
    <xdr:to>
      <xdr:col>2</xdr:col>
      <xdr:colOff>1047750</xdr:colOff>
      <xdr:row>179</xdr:row>
      <xdr:rowOff>114300</xdr:rowOff>
    </xdr:to>
    <xdr:pic>
      <xdr:nvPicPr>
        <xdr:cNvPr id="26" name="Picture 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95525" y="3762375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9525</xdr:rowOff>
    </xdr:from>
    <xdr:to>
      <xdr:col>16</xdr:col>
      <xdr:colOff>47625</xdr:colOff>
      <xdr:row>57</xdr:row>
      <xdr:rowOff>123825</xdr:rowOff>
    </xdr:to>
    <xdr:pic>
      <xdr:nvPicPr>
        <xdr:cNvPr id="27" name="Picture 1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54225" y="11077575"/>
          <a:ext cx="15716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914400</xdr:colOff>
      <xdr:row>70</xdr:row>
      <xdr:rowOff>104775</xdr:rowOff>
    </xdr:from>
    <xdr:to>
      <xdr:col>15</xdr:col>
      <xdr:colOff>628650</xdr:colOff>
      <xdr:row>77</xdr:row>
      <xdr:rowOff>142875</xdr:rowOff>
    </xdr:to>
    <xdr:pic>
      <xdr:nvPicPr>
        <xdr:cNvPr id="28" name="Picture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0" y="15992475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91</xdr:row>
      <xdr:rowOff>85725</xdr:rowOff>
    </xdr:from>
    <xdr:to>
      <xdr:col>16</xdr:col>
      <xdr:colOff>57150</xdr:colOff>
      <xdr:row>99</xdr:row>
      <xdr:rowOff>19050</xdr:rowOff>
    </xdr:to>
    <xdr:pic>
      <xdr:nvPicPr>
        <xdr:cNvPr id="29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63750" y="20545425"/>
          <a:ext cx="1571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147</xdr:row>
      <xdr:rowOff>9525</xdr:rowOff>
    </xdr:from>
    <xdr:to>
      <xdr:col>2</xdr:col>
      <xdr:colOff>1133475</xdr:colOff>
      <xdr:row>149</xdr:row>
      <xdr:rowOff>180975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81325" y="320040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147</xdr:row>
      <xdr:rowOff>66675</xdr:rowOff>
    </xdr:from>
    <xdr:to>
      <xdr:col>7</xdr:col>
      <xdr:colOff>1152525</xdr:colOff>
      <xdr:row>149</xdr:row>
      <xdr:rowOff>76200</xdr:rowOff>
    </xdr:to>
    <xdr:pic>
      <xdr:nvPicPr>
        <xdr:cNvPr id="31" name="Picture 1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10550" y="3206115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3</xdr:row>
      <xdr:rowOff>28575</xdr:rowOff>
    </xdr:from>
    <xdr:to>
      <xdr:col>13</xdr:col>
      <xdr:colOff>466725</xdr:colOff>
      <xdr:row>110</xdr:row>
      <xdr:rowOff>0</xdr:rowOff>
    </xdr:to>
    <xdr:sp>
      <xdr:nvSpPr>
        <xdr:cNvPr id="32" name="Line 204"/>
        <xdr:cNvSpPr>
          <a:spLocks/>
        </xdr:cNvSpPr>
      </xdr:nvSpPr>
      <xdr:spPr>
        <a:xfrm>
          <a:off x="14077950" y="1019175"/>
          <a:ext cx="47625" cy="2367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barth@energyagency.a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0"/>
  <sheetViews>
    <sheetView showGridLines="0" tabSelected="1" zoomScale="75" zoomScaleNormal="75" workbookViewId="0" topLeftCell="A1">
      <selection activeCell="D6" sqref="D6"/>
    </sheetView>
  </sheetViews>
  <sheetFormatPr defaultColWidth="9.140625" defaultRowHeight="12.75"/>
  <cols>
    <col min="1" max="16384" width="11.421875" style="0" customWidth="1"/>
  </cols>
  <sheetData>
    <row r="3" ht="12.75">
      <c r="B3" s="20"/>
    </row>
    <row r="14" spans="2:6" ht="23.25">
      <c r="B14" s="130"/>
      <c r="F14" s="193"/>
    </row>
    <row r="16" ht="23.25">
      <c r="G16" s="194" t="s">
        <v>160</v>
      </c>
    </row>
    <row r="17" ht="12.75">
      <c r="K17" t="s">
        <v>89</v>
      </c>
    </row>
    <row r="20" spans="3:11" ht="23.25">
      <c r="C20" s="253" t="s">
        <v>161</v>
      </c>
      <c r="D20" s="253"/>
      <c r="E20" s="253"/>
      <c r="F20" s="253"/>
      <c r="G20" s="253"/>
      <c r="H20" s="253" t="s">
        <v>162</v>
      </c>
      <c r="I20" s="253"/>
      <c r="J20" s="253"/>
      <c r="K20" s="253"/>
    </row>
  </sheetData>
  <mergeCells count="2">
    <mergeCell ref="C20:G20"/>
    <mergeCell ref="H20:K20"/>
  </mergeCells>
  <hyperlinks>
    <hyperlink ref="C20:G20" location="Input!A1" display="Tool Start"/>
    <hyperlink ref="H20:K20" location="Description!A1" display="Tool Description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workbookViewId="0" topLeftCell="A65">
      <selection activeCell="A92" sqref="A92"/>
    </sheetView>
  </sheetViews>
  <sheetFormatPr defaultColWidth="9.140625" defaultRowHeight="12.75"/>
  <cols>
    <col min="1" max="1" width="102.8515625" style="0" customWidth="1"/>
    <col min="2" max="2" width="12.57421875" style="0" bestFit="1" customWidth="1"/>
    <col min="3" max="3" width="8.8515625" style="0" customWidth="1"/>
    <col min="4" max="16384" width="11.421875" style="0" customWidth="1"/>
  </cols>
  <sheetData>
    <row r="1" spans="1:4" s="242" customFormat="1" ht="26.25">
      <c r="A1" s="196" t="s">
        <v>162</v>
      </c>
      <c r="B1" s="5"/>
      <c r="C1" s="5"/>
      <c r="D1" s="5"/>
    </row>
    <row r="3" spans="1:4" s="211" customFormat="1" ht="15.75">
      <c r="A3" s="206" t="s">
        <v>163</v>
      </c>
      <c r="B3" s="195"/>
      <c r="C3" s="195"/>
      <c r="D3" s="195"/>
    </row>
    <row r="5" ht="12.75">
      <c r="A5" s="20" t="s">
        <v>164</v>
      </c>
    </row>
    <row r="6" ht="12.75">
      <c r="A6" s="20" t="s">
        <v>165</v>
      </c>
    </row>
    <row r="7" ht="12.75">
      <c r="A7" s="20" t="s">
        <v>166</v>
      </c>
    </row>
    <row r="8" ht="12.75">
      <c r="A8" s="20" t="s">
        <v>128</v>
      </c>
    </row>
    <row r="9" ht="12.75">
      <c r="A9" s="20" t="s">
        <v>167</v>
      </c>
    </row>
    <row r="11" spans="1:4" s="211" customFormat="1" ht="15">
      <c r="A11" s="227" t="s">
        <v>168</v>
      </c>
      <c r="B11" s="195"/>
      <c r="C11" s="195"/>
      <c r="D11" s="195"/>
    </row>
    <row r="12" ht="12.75">
      <c r="A12" s="7"/>
    </row>
    <row r="13" ht="12.75">
      <c r="A13" s="118" t="s">
        <v>169</v>
      </c>
    </row>
    <row r="14" ht="12.75">
      <c r="A14" s="118" t="s">
        <v>170</v>
      </c>
    </row>
    <row r="15" ht="12.75">
      <c r="A15" s="118" t="s">
        <v>171</v>
      </c>
    </row>
    <row r="16" ht="12.75">
      <c r="A16" s="118"/>
    </row>
    <row r="17" s="242" customFormat="1" ht="12.75">
      <c r="A17" s="243" t="s">
        <v>172</v>
      </c>
    </row>
    <row r="19" ht="15.75" customHeight="1">
      <c r="A19" s="88" t="s">
        <v>173</v>
      </c>
    </row>
    <row r="20" ht="15.75" customHeight="1">
      <c r="A20" s="88"/>
    </row>
    <row r="21" ht="15.75" customHeight="1">
      <c r="A21" s="247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s="88" t="s">
        <v>178</v>
      </c>
    </row>
    <row r="25" ht="12.75">
      <c r="A25" s="88"/>
    </row>
    <row r="26" ht="12.75">
      <c r="A26" s="247" t="s">
        <v>177</v>
      </c>
    </row>
    <row r="27" ht="12.75">
      <c r="A27" s="88" t="s">
        <v>178</v>
      </c>
    </row>
    <row r="29" ht="12.75">
      <c r="A29" s="7" t="s">
        <v>179</v>
      </c>
    </row>
    <row r="30" ht="12.75">
      <c r="A30" s="118" t="s">
        <v>180</v>
      </c>
    </row>
    <row r="31" ht="12.75">
      <c r="A31" s="7" t="s">
        <v>181</v>
      </c>
    </row>
    <row r="32" ht="12.75">
      <c r="A32" s="7" t="s">
        <v>182</v>
      </c>
    </row>
    <row r="33" ht="12.75">
      <c r="A33" s="118" t="s">
        <v>183</v>
      </c>
    </row>
    <row r="34" ht="12.75">
      <c r="A34" s="118" t="s">
        <v>184</v>
      </c>
    </row>
    <row r="35" ht="12.75">
      <c r="A35" s="118" t="s">
        <v>185</v>
      </c>
    </row>
    <row r="36" ht="12.75">
      <c r="A36" s="118" t="s">
        <v>186</v>
      </c>
    </row>
    <row r="37" ht="12.75">
      <c r="A37" s="118" t="s">
        <v>187</v>
      </c>
    </row>
    <row r="38" ht="12.75">
      <c r="A38" s="118"/>
    </row>
    <row r="39" s="242" customFormat="1" ht="12.75">
      <c r="A39" s="243" t="s">
        <v>188</v>
      </c>
    </row>
    <row r="41" ht="15.75" customHeight="1">
      <c r="A41" s="88" t="s">
        <v>189</v>
      </c>
    </row>
    <row r="42" ht="12.75">
      <c r="A42" t="s">
        <v>129</v>
      </c>
    </row>
    <row r="43" ht="12.75">
      <c r="A43" s="88" t="s">
        <v>190</v>
      </c>
    </row>
    <row r="46" spans="1:4" s="242" customFormat="1" ht="15.75">
      <c r="A46" s="206" t="s">
        <v>130</v>
      </c>
      <c r="B46" s="5"/>
      <c r="C46" s="5"/>
      <c r="D46" s="5"/>
    </row>
    <row r="47" ht="12.75">
      <c r="A47" s="7"/>
    </row>
    <row r="48" ht="12.75">
      <c r="A48" s="7" t="s">
        <v>191</v>
      </c>
    </row>
    <row r="49" ht="12.75">
      <c r="A49" s="7"/>
    </row>
    <row r="50" ht="12.75">
      <c r="A50" s="7" t="s">
        <v>192</v>
      </c>
    </row>
    <row r="51" ht="13.5" thickBot="1"/>
    <row r="52" spans="1:4" ht="13.5" thickBot="1">
      <c r="A52" s="84" t="s">
        <v>193</v>
      </c>
      <c r="B52" s="90">
        <v>52</v>
      </c>
      <c r="C52" s="121" t="s">
        <v>196</v>
      </c>
      <c r="D52" s="6"/>
    </row>
    <row r="53" spans="1:4" ht="13.5" thickBot="1">
      <c r="A53" s="56" t="s">
        <v>194</v>
      </c>
      <c r="B53" s="91">
        <v>0.18</v>
      </c>
      <c r="C53" s="122" t="s">
        <v>197</v>
      </c>
      <c r="D53" s="6"/>
    </row>
    <row r="55" ht="12.75">
      <c r="A55" s="20" t="s">
        <v>195</v>
      </c>
    </row>
    <row r="57" spans="1:2" ht="12.75">
      <c r="A57" s="123" t="s">
        <v>198</v>
      </c>
      <c r="B57" s="248" t="s">
        <v>131</v>
      </c>
    </row>
    <row r="59" ht="12.75">
      <c r="A59" s="20" t="s">
        <v>199</v>
      </c>
    </row>
    <row r="61" ht="12.75">
      <c r="A61" s="20" t="s">
        <v>132</v>
      </c>
    </row>
    <row r="63" spans="2:3" ht="12.75">
      <c r="B63" s="23" t="s">
        <v>133</v>
      </c>
      <c r="C63" s="23"/>
    </row>
    <row r="64" spans="2:4" ht="12.75">
      <c r="B64" s="25" t="s">
        <v>112</v>
      </c>
      <c r="C64" s="25"/>
      <c r="D64" s="89">
        <v>6</v>
      </c>
    </row>
    <row r="65" spans="2:4" ht="12.75">
      <c r="B65" s="25" t="s">
        <v>201</v>
      </c>
      <c r="C65" s="25"/>
      <c r="D65" s="89">
        <v>18</v>
      </c>
    </row>
    <row r="66" spans="2:4" ht="12.75">
      <c r="B66" s="25" t="s">
        <v>113</v>
      </c>
      <c r="C66" s="25"/>
      <c r="D66" s="89">
        <v>0</v>
      </c>
    </row>
    <row r="68" spans="1:3" ht="12.75">
      <c r="A68" s="117" t="s">
        <v>79</v>
      </c>
      <c r="B68" s="33" t="s">
        <v>90</v>
      </c>
      <c r="C68" s="32">
        <v>1</v>
      </c>
    </row>
    <row r="70" ht="12.75">
      <c r="A70" s="20" t="s">
        <v>200</v>
      </c>
    </row>
    <row r="72" spans="1:2" ht="12.75">
      <c r="A72" t="s">
        <v>198</v>
      </c>
      <c r="B72" s="249" t="s">
        <v>202</v>
      </c>
    </row>
    <row r="76" spans="1:4" s="211" customFormat="1" ht="15.75">
      <c r="A76" s="206" t="s">
        <v>203</v>
      </c>
      <c r="B76" s="5"/>
      <c r="C76" s="5"/>
      <c r="D76" s="5"/>
    </row>
    <row r="78" ht="12.75">
      <c r="A78" t="s">
        <v>204</v>
      </c>
    </row>
    <row r="80" ht="12.75">
      <c r="A80" s="20" t="s">
        <v>86</v>
      </c>
    </row>
    <row r="81" ht="12.75">
      <c r="A81" t="s">
        <v>205</v>
      </c>
    </row>
    <row r="82" ht="12.75">
      <c r="A82" s="119" t="s">
        <v>87</v>
      </c>
    </row>
    <row r="86" spans="1:7" ht="26.25">
      <c r="A86" s="254" t="s">
        <v>206</v>
      </c>
      <c r="B86" s="255"/>
      <c r="C86" s="255"/>
      <c r="D86" s="255"/>
      <c r="E86" s="255"/>
      <c r="F86" s="255"/>
      <c r="G86" s="255"/>
    </row>
  </sheetData>
  <mergeCells count="1">
    <mergeCell ref="A86:G86"/>
  </mergeCells>
  <hyperlinks>
    <hyperlink ref="A82" r:id="rId1" display="thomas.barth@energyagency.at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W187"/>
  <sheetViews>
    <sheetView showGridLines="0" zoomScale="70" zoomScaleNormal="70" workbookViewId="0" topLeftCell="D104">
      <selection activeCell="N129" sqref="N129:N134"/>
    </sheetView>
  </sheetViews>
  <sheetFormatPr defaultColWidth="9.140625" defaultRowHeight="12.75"/>
  <cols>
    <col min="1" max="1" width="17.8515625" style="0" customWidth="1"/>
    <col min="2" max="3" width="19.57421875" style="0" customWidth="1"/>
    <col min="5" max="5" width="16.00390625" style="0" customWidth="1"/>
    <col min="6" max="6" width="11.421875" style="0" customWidth="1"/>
    <col min="7" max="7" width="19.140625" style="0" customWidth="1"/>
    <col min="8" max="8" width="20.7109375" style="0" customWidth="1"/>
    <col min="10" max="10" width="9.28125" style="0" customWidth="1"/>
    <col min="11" max="11" width="19.7109375" style="0" customWidth="1"/>
    <col min="12" max="12" width="16.57421875" style="0" customWidth="1"/>
    <col min="13" max="13" width="16.7109375" style="0" customWidth="1"/>
    <col min="14" max="14" width="16.421875" style="0" customWidth="1"/>
    <col min="15" max="21" width="11.421875" style="0" customWidth="1"/>
    <col min="22" max="22" width="18.140625" style="0" customWidth="1"/>
    <col min="23" max="16384" width="11.421875" style="0" customWidth="1"/>
  </cols>
  <sheetData>
    <row r="2" spans="1:4" s="205" customFormat="1" ht="52.5" customHeight="1">
      <c r="A2" s="210" t="s">
        <v>207</v>
      </c>
      <c r="B2" s="225"/>
      <c r="D2" s="225"/>
    </row>
    <row r="4" spans="1:18" ht="23.25">
      <c r="A4" s="259" t="s">
        <v>215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  <c r="L4" s="260"/>
      <c r="M4" s="260"/>
      <c r="N4" s="260"/>
      <c r="O4" s="260"/>
      <c r="P4" s="260"/>
      <c r="Q4" s="260"/>
      <c r="R4" s="260"/>
    </row>
    <row r="5" ht="15" customHeight="1" thickBot="1"/>
    <row r="6" spans="2:15" ht="16.5" customHeight="1" thickBot="1">
      <c r="B6" s="148" t="s">
        <v>208</v>
      </c>
      <c r="F6" s="217">
        <v>52</v>
      </c>
      <c r="G6" s="147" t="s">
        <v>99</v>
      </c>
      <c r="O6" s="141" t="s">
        <v>252</v>
      </c>
    </row>
    <row r="7" spans="2:7" ht="15" customHeight="1" thickBot="1">
      <c r="B7" s="148" t="s">
        <v>209</v>
      </c>
      <c r="E7" s="151"/>
      <c r="F7" s="218">
        <v>0.18</v>
      </c>
      <c r="G7" s="152" t="s">
        <v>197</v>
      </c>
    </row>
    <row r="8" spans="2:17" ht="15.75" customHeight="1">
      <c r="B8" s="155"/>
      <c r="C8" s="156"/>
      <c r="D8" s="156"/>
      <c r="E8" s="156"/>
      <c r="F8" s="157"/>
      <c r="G8" s="155"/>
      <c r="H8" s="158"/>
      <c r="O8" s="149"/>
      <c r="P8" s="146" t="s">
        <v>253</v>
      </c>
      <c r="Q8" s="150"/>
    </row>
    <row r="9" spans="2:17" ht="13.5" customHeight="1">
      <c r="B9" s="204" t="s">
        <v>198</v>
      </c>
      <c r="C9" s="245" t="s">
        <v>210</v>
      </c>
      <c r="D9" s="236" t="s">
        <v>93</v>
      </c>
      <c r="E9" s="246"/>
      <c r="F9" s="178" t="s">
        <v>213</v>
      </c>
      <c r="G9" s="246"/>
      <c r="H9" s="158"/>
      <c r="I9" s="158"/>
      <c r="J9" s="148"/>
      <c r="K9" s="148"/>
      <c r="O9" s="224"/>
      <c r="P9" s="153" t="s">
        <v>254</v>
      </c>
      <c r="Q9" s="154"/>
    </row>
    <row r="10" spans="2:17" ht="14.25" customHeight="1" thickBot="1">
      <c r="B10" s="155"/>
      <c r="C10" s="245" t="s">
        <v>211</v>
      </c>
      <c r="D10" s="245" t="s">
        <v>212</v>
      </c>
      <c r="E10" s="246"/>
      <c r="F10" s="178" t="s">
        <v>214</v>
      </c>
      <c r="G10" s="246"/>
      <c r="H10" s="158"/>
      <c r="I10" s="158"/>
      <c r="J10" s="148"/>
      <c r="K10" s="148"/>
      <c r="O10" s="223"/>
      <c r="P10" s="159" t="s">
        <v>255</v>
      </c>
      <c r="Q10" s="151"/>
    </row>
    <row r="11" spans="1:10" ht="12.75">
      <c r="A11" s="23"/>
      <c r="B11" s="14"/>
      <c r="C11" s="14"/>
      <c r="D11" s="14"/>
      <c r="E11" s="14"/>
      <c r="F11" s="14"/>
      <c r="G11" s="14"/>
      <c r="H11" s="23"/>
      <c r="I11" s="23"/>
      <c r="J11" s="23"/>
    </row>
    <row r="12" spans="1:22" ht="23.25">
      <c r="A12" s="259" t="s">
        <v>216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60"/>
      <c r="L12" s="260"/>
      <c r="M12" s="260"/>
      <c r="N12" s="260"/>
      <c r="O12" s="260"/>
      <c r="P12" s="260"/>
      <c r="Q12" s="260"/>
      <c r="R12" s="260"/>
      <c r="V12" s="50" t="s">
        <v>251</v>
      </c>
    </row>
    <row r="13" spans="21:22" ht="15.75">
      <c r="U13" s="69"/>
      <c r="V13" s="191">
        <v>0</v>
      </c>
    </row>
    <row r="14" spans="1:22" s="197" customFormat="1" ht="18">
      <c r="A14" s="200"/>
      <c r="B14" s="205"/>
      <c r="C14" s="201"/>
      <c r="D14" s="201" t="s">
        <v>217</v>
      </c>
      <c r="E14" s="219"/>
      <c r="F14" s="200"/>
      <c r="G14" s="202"/>
      <c r="H14" s="204"/>
      <c r="I14" s="204"/>
      <c r="J14" s="202"/>
      <c r="U14" s="198"/>
      <c r="V14" s="199" t="s">
        <v>10</v>
      </c>
    </row>
    <row r="15" spans="1:22" ht="15.75">
      <c r="A15" s="148"/>
      <c r="B15" s="258"/>
      <c r="C15" s="258"/>
      <c r="D15" s="160"/>
      <c r="E15" s="148"/>
      <c r="F15" s="148"/>
      <c r="G15" s="155"/>
      <c r="H15" s="263"/>
      <c r="I15" s="263"/>
      <c r="J15" s="155"/>
      <c r="O15" s="141" t="s">
        <v>256</v>
      </c>
      <c r="U15" s="69"/>
      <c r="V15" s="192" t="s">
        <v>2</v>
      </c>
    </row>
    <row r="16" spans="1:22" ht="36" customHeight="1">
      <c r="A16" s="148"/>
      <c r="B16" s="31"/>
      <c r="C16" s="161"/>
      <c r="D16" s="161"/>
      <c r="E16" s="31"/>
      <c r="F16" s="148"/>
      <c r="G16" s="155"/>
      <c r="H16" s="162"/>
      <c r="I16" s="161"/>
      <c r="J16" s="155"/>
      <c r="O16" s="142"/>
      <c r="U16" s="69"/>
      <c r="V16" s="192" t="s">
        <v>3</v>
      </c>
    </row>
    <row r="17" spans="1:22" ht="17.25">
      <c r="A17" s="148"/>
      <c r="B17" s="163"/>
      <c r="C17" s="164"/>
      <c r="D17" s="164"/>
      <c r="E17" s="156"/>
      <c r="F17" s="148"/>
      <c r="G17" s="155"/>
      <c r="H17" s="163"/>
      <c r="I17" s="164"/>
      <c r="J17" s="155"/>
      <c r="N17" s="22" t="s">
        <v>0</v>
      </c>
      <c r="O17" s="141" t="s">
        <v>257</v>
      </c>
      <c r="U17" s="69"/>
      <c r="V17" s="192" t="s">
        <v>4</v>
      </c>
    </row>
    <row r="18" spans="1:22" ht="15.75">
      <c r="A18" s="165" t="s">
        <v>69</v>
      </c>
      <c r="B18" s="163"/>
      <c r="C18" s="164"/>
      <c r="D18" s="164"/>
      <c r="E18" s="166" t="s">
        <v>70</v>
      </c>
      <c r="F18" s="148"/>
      <c r="G18" s="155"/>
      <c r="H18" s="163"/>
      <c r="I18" s="148"/>
      <c r="J18" s="155"/>
      <c r="O18" s="142" t="s">
        <v>1</v>
      </c>
      <c r="U18" s="69"/>
      <c r="V18" s="192" t="s">
        <v>5</v>
      </c>
    </row>
    <row r="19" spans="1:22" ht="15.75">
      <c r="A19" s="148"/>
      <c r="B19" s="163"/>
      <c r="C19" s="164"/>
      <c r="D19" s="164"/>
      <c r="E19" s="156"/>
      <c r="F19" s="148"/>
      <c r="G19" s="155"/>
      <c r="H19" s="163"/>
      <c r="I19" s="164"/>
      <c r="J19" s="155"/>
      <c r="O19" s="142"/>
      <c r="U19" s="69"/>
      <c r="V19" s="192" t="s">
        <v>6</v>
      </c>
    </row>
    <row r="20" spans="1:22" ht="17.25">
      <c r="A20" s="142" t="s">
        <v>218</v>
      </c>
      <c r="B20" s="167"/>
      <c r="C20" s="164" t="s">
        <v>219</v>
      </c>
      <c r="D20" s="168"/>
      <c r="E20" s="142" t="s">
        <v>218</v>
      </c>
      <c r="F20" s="148"/>
      <c r="G20" s="155"/>
      <c r="H20" s="163" t="s">
        <v>239</v>
      </c>
      <c r="I20" s="164"/>
      <c r="J20" s="155"/>
      <c r="N20" s="22" t="s">
        <v>0</v>
      </c>
      <c r="O20" s="142"/>
      <c r="U20" s="69"/>
      <c r="V20" s="192" t="s">
        <v>7</v>
      </c>
    </row>
    <row r="21" spans="1:22" ht="17.25">
      <c r="A21" s="214">
        <v>0</v>
      </c>
      <c r="B21" s="158"/>
      <c r="C21" s="221">
        <v>0</v>
      </c>
      <c r="D21" s="169"/>
      <c r="E21" s="214">
        <v>0</v>
      </c>
      <c r="F21" s="158"/>
      <c r="G21" s="158"/>
      <c r="H21" s="221">
        <v>0</v>
      </c>
      <c r="I21" s="148"/>
      <c r="J21" s="148"/>
      <c r="N21" s="22" t="s">
        <v>0</v>
      </c>
      <c r="O21" s="142"/>
      <c r="U21" s="69"/>
      <c r="V21" s="192" t="s">
        <v>8</v>
      </c>
    </row>
    <row r="22" spans="1:22" ht="17.25">
      <c r="A22" s="148"/>
      <c r="B22" s="170"/>
      <c r="C22" s="171"/>
      <c r="D22" s="171"/>
      <c r="E22" s="148"/>
      <c r="F22" s="148"/>
      <c r="G22" s="148"/>
      <c r="H22" s="148"/>
      <c r="I22" s="148"/>
      <c r="J22" s="148"/>
      <c r="N22" s="22" t="s">
        <v>0</v>
      </c>
      <c r="O22" s="142"/>
      <c r="U22" s="69"/>
      <c r="V22" s="192" t="s">
        <v>9</v>
      </c>
    </row>
    <row r="23" spans="1:22" ht="17.25">
      <c r="A23" s="148"/>
      <c r="B23" s="170"/>
      <c r="C23" s="171"/>
      <c r="D23" s="171"/>
      <c r="E23" s="148"/>
      <c r="F23" s="148"/>
      <c r="G23" s="148"/>
      <c r="H23" s="148"/>
      <c r="I23" s="148"/>
      <c r="J23" s="148"/>
      <c r="L23" s="206" t="s">
        <v>222</v>
      </c>
      <c r="N23" s="22" t="s">
        <v>0</v>
      </c>
      <c r="O23" s="142"/>
      <c r="U23" s="69"/>
      <c r="V23" s="192" t="s">
        <v>246</v>
      </c>
    </row>
    <row r="24" spans="1:22" ht="18">
      <c r="A24" s="200"/>
      <c r="B24" s="195"/>
      <c r="C24" s="201"/>
      <c r="D24" s="201" t="s">
        <v>220</v>
      </c>
      <c r="E24" s="219"/>
      <c r="F24" s="200"/>
      <c r="G24" s="200"/>
      <c r="H24" s="201"/>
      <c r="I24" s="201"/>
      <c r="J24" s="200"/>
      <c r="L24" s="142"/>
      <c r="N24" s="22" t="s">
        <v>0</v>
      </c>
      <c r="O24" s="142"/>
      <c r="U24" s="69"/>
      <c r="V24" s="192" t="s">
        <v>247</v>
      </c>
    </row>
    <row r="25" spans="1:22" ht="17.25">
      <c r="A25" s="148"/>
      <c r="B25" s="258"/>
      <c r="C25" s="258"/>
      <c r="D25" s="160"/>
      <c r="E25" s="148"/>
      <c r="F25" s="148"/>
      <c r="G25" s="148"/>
      <c r="H25" s="258"/>
      <c r="I25" s="258"/>
      <c r="J25" s="148"/>
      <c r="K25" s="23"/>
      <c r="L25" s="143" t="s">
        <v>95</v>
      </c>
      <c r="N25" s="22" t="s">
        <v>0</v>
      </c>
      <c r="O25" s="142"/>
      <c r="U25" s="69"/>
      <c r="V25" s="192" t="s">
        <v>248</v>
      </c>
    </row>
    <row r="26" spans="1:22" ht="17.25">
      <c r="A26" s="148"/>
      <c r="B26" s="31"/>
      <c r="C26" s="161"/>
      <c r="D26" s="161"/>
      <c r="E26" s="31"/>
      <c r="F26" s="148"/>
      <c r="G26" s="148"/>
      <c r="H26" s="162"/>
      <c r="I26" s="148"/>
      <c r="J26" s="156"/>
      <c r="K26" s="23"/>
      <c r="L26" s="143" t="s">
        <v>94</v>
      </c>
      <c r="N26" s="22" t="s">
        <v>0</v>
      </c>
      <c r="O26" s="142"/>
      <c r="U26" s="69"/>
      <c r="V26" s="192" t="s">
        <v>249</v>
      </c>
    </row>
    <row r="27" spans="1:22" ht="15.75">
      <c r="A27" s="148"/>
      <c r="B27" s="163"/>
      <c r="C27" s="164"/>
      <c r="D27" s="164"/>
      <c r="E27" s="155"/>
      <c r="F27" s="172"/>
      <c r="G27" s="148"/>
      <c r="H27" s="163"/>
      <c r="I27" s="164"/>
      <c r="J27" s="156"/>
      <c r="K27" s="23"/>
      <c r="L27" s="144" t="s">
        <v>92</v>
      </c>
      <c r="O27" s="142"/>
      <c r="U27" s="69"/>
      <c r="V27" s="192" t="s">
        <v>250</v>
      </c>
    </row>
    <row r="28" spans="1:15" ht="17.25">
      <c r="A28" s="165" t="s">
        <v>71</v>
      </c>
      <c r="B28" s="163"/>
      <c r="C28" s="164"/>
      <c r="D28" s="164"/>
      <c r="E28" s="173" t="s">
        <v>72</v>
      </c>
      <c r="F28" s="148"/>
      <c r="G28" s="148"/>
      <c r="H28" s="163"/>
      <c r="I28" s="164"/>
      <c r="J28" s="156"/>
      <c r="K28" s="23"/>
      <c r="L28" s="143" t="s">
        <v>96</v>
      </c>
      <c r="N28" s="21"/>
      <c r="O28" s="142"/>
    </row>
    <row r="29" spans="1:15" ht="15.75">
      <c r="A29" s="148"/>
      <c r="B29" s="163"/>
      <c r="C29" s="164"/>
      <c r="D29" s="164"/>
      <c r="E29" s="155"/>
      <c r="F29" s="174"/>
      <c r="G29" s="148"/>
      <c r="H29" s="163"/>
      <c r="I29" s="164"/>
      <c r="J29" s="156"/>
      <c r="K29" s="23"/>
      <c r="L29" s="178" t="s">
        <v>97</v>
      </c>
      <c r="O29" s="142"/>
    </row>
    <row r="30" spans="1:15" ht="15.75">
      <c r="A30" s="148"/>
      <c r="B30" s="163"/>
      <c r="C30" s="163"/>
      <c r="D30" s="175"/>
      <c r="E30" s="156"/>
      <c r="F30" s="176"/>
      <c r="G30" s="177"/>
      <c r="H30" s="163"/>
      <c r="I30" s="164"/>
      <c r="J30" s="148"/>
      <c r="K30" s="23"/>
      <c r="L30" s="145" t="s">
        <v>98</v>
      </c>
      <c r="O30" s="141" t="s">
        <v>258</v>
      </c>
    </row>
    <row r="31" spans="1:15" ht="16.5" customHeight="1">
      <c r="A31" s="148" t="s">
        <v>90</v>
      </c>
      <c r="B31" s="170"/>
      <c r="C31" s="163" t="s">
        <v>221</v>
      </c>
      <c r="D31" s="168"/>
      <c r="E31" s="156" t="s">
        <v>90</v>
      </c>
      <c r="F31" s="148"/>
      <c r="G31" s="148"/>
      <c r="H31" s="163" t="s">
        <v>221</v>
      </c>
      <c r="I31" s="148"/>
      <c r="J31" s="148"/>
      <c r="K31" s="14"/>
      <c r="N31" s="22" t="s">
        <v>0</v>
      </c>
      <c r="O31" s="142" t="s">
        <v>246</v>
      </c>
    </row>
    <row r="32" spans="1:15" ht="18.75">
      <c r="A32" s="214">
        <v>0</v>
      </c>
      <c r="B32" s="158"/>
      <c r="C32" s="221">
        <v>0</v>
      </c>
      <c r="D32" s="169"/>
      <c r="E32" s="214">
        <v>0</v>
      </c>
      <c r="F32" s="158"/>
      <c r="G32" s="158"/>
      <c r="H32" s="221">
        <v>0</v>
      </c>
      <c r="I32" s="148"/>
      <c r="J32" s="148"/>
      <c r="L32" s="244" t="s">
        <v>202</v>
      </c>
      <c r="N32" s="22" t="s">
        <v>0</v>
      </c>
      <c r="O32" s="142" t="s">
        <v>247</v>
      </c>
    </row>
    <row r="33" spans="1:15" ht="17.25">
      <c r="A33" s="200"/>
      <c r="B33" s="250"/>
      <c r="C33" s="250"/>
      <c r="D33" s="251" t="s">
        <v>223</v>
      </c>
      <c r="E33" s="252"/>
      <c r="F33" s="200"/>
      <c r="G33" s="200"/>
      <c r="H33" s="201"/>
      <c r="I33" s="201"/>
      <c r="J33" s="200"/>
      <c r="N33" s="22" t="s">
        <v>0</v>
      </c>
      <c r="O33" s="142" t="s">
        <v>248</v>
      </c>
    </row>
    <row r="34" spans="1:15" ht="17.25">
      <c r="A34" s="148"/>
      <c r="B34" s="258"/>
      <c r="C34" s="258"/>
      <c r="G34" s="148"/>
      <c r="H34" s="258"/>
      <c r="I34" s="258"/>
      <c r="J34" s="148"/>
      <c r="N34" s="22" t="s">
        <v>0</v>
      </c>
      <c r="O34" s="142" t="s">
        <v>249</v>
      </c>
    </row>
    <row r="35" spans="1:15" ht="15" customHeight="1">
      <c r="A35" s="148"/>
      <c r="B35" s="31"/>
      <c r="C35" s="161"/>
      <c r="D35" s="161"/>
      <c r="E35" s="31"/>
      <c r="F35" s="148"/>
      <c r="G35" s="148"/>
      <c r="H35" s="162"/>
      <c r="I35" s="148"/>
      <c r="J35" s="156"/>
      <c r="N35" s="22" t="s">
        <v>0</v>
      </c>
      <c r="O35" s="142" t="s">
        <v>250</v>
      </c>
    </row>
    <row r="36" spans="1:10" ht="15">
      <c r="A36" s="148"/>
      <c r="B36" s="163"/>
      <c r="C36" s="164"/>
      <c r="D36" s="164"/>
      <c r="E36" s="155"/>
      <c r="F36" s="155"/>
      <c r="G36" s="155"/>
      <c r="H36" s="163"/>
      <c r="I36" s="164"/>
      <c r="J36" s="156"/>
    </row>
    <row r="37" spans="1:10" ht="15">
      <c r="A37" s="165" t="s">
        <v>70</v>
      </c>
      <c r="B37" s="163"/>
      <c r="C37" s="164"/>
      <c r="D37" s="164"/>
      <c r="E37" s="173" t="s">
        <v>73</v>
      </c>
      <c r="F37" s="155"/>
      <c r="G37" s="155"/>
      <c r="H37" s="163"/>
      <c r="I37" s="164"/>
      <c r="J37" s="156"/>
    </row>
    <row r="38" spans="1:10" ht="15">
      <c r="A38" s="148"/>
      <c r="B38" s="163"/>
      <c r="C38" s="164"/>
      <c r="D38" s="164"/>
      <c r="E38" s="155"/>
      <c r="F38" s="155"/>
      <c r="G38" s="155"/>
      <c r="H38" s="163"/>
      <c r="I38" s="164"/>
      <c r="J38" s="156"/>
    </row>
    <row r="39" spans="1:10" ht="15">
      <c r="A39" s="156"/>
      <c r="B39" s="163"/>
      <c r="C39" s="163"/>
      <c r="D39" s="164"/>
      <c r="E39" s="156"/>
      <c r="F39" s="155"/>
      <c r="G39" s="155"/>
      <c r="H39" s="163"/>
      <c r="I39" s="164"/>
      <c r="J39" s="148"/>
    </row>
    <row r="40" spans="1:10" ht="30">
      <c r="A40" s="142" t="s">
        <v>90</v>
      </c>
      <c r="B40" s="170"/>
      <c r="C40" s="168" t="s">
        <v>224</v>
      </c>
      <c r="D40" s="168"/>
      <c r="E40" s="142" t="s">
        <v>218</v>
      </c>
      <c r="F40" s="148"/>
      <c r="G40" s="148"/>
      <c r="H40" s="168" t="s">
        <v>225</v>
      </c>
      <c r="I40" s="148"/>
      <c r="J40" s="148"/>
    </row>
    <row r="41" spans="1:10" ht="15.75">
      <c r="A41" s="214">
        <v>0</v>
      </c>
      <c r="B41" s="158"/>
      <c r="C41" s="221">
        <v>0</v>
      </c>
      <c r="D41" s="169"/>
      <c r="E41" s="214">
        <v>0</v>
      </c>
      <c r="F41" s="158"/>
      <c r="G41" s="158"/>
      <c r="H41" s="221">
        <v>0</v>
      </c>
      <c r="I41" s="148"/>
      <c r="J41" s="148"/>
    </row>
    <row r="42" spans="1:13" ht="15.75">
      <c r="A42" s="169"/>
      <c r="B42" s="158"/>
      <c r="C42" s="169"/>
      <c r="D42" s="169"/>
      <c r="E42" s="169"/>
      <c r="F42" s="158"/>
      <c r="G42" s="158"/>
      <c r="H42" s="169"/>
      <c r="I42" s="158"/>
      <c r="J42" s="158"/>
      <c r="K42" s="23"/>
      <c r="L42" s="23"/>
      <c r="M42" s="23"/>
    </row>
    <row r="43" spans="1:13" ht="15.75">
      <c r="A43" s="169"/>
      <c r="B43" s="158"/>
      <c r="C43" s="169"/>
      <c r="D43" s="169"/>
      <c r="E43" s="169"/>
      <c r="F43" s="158"/>
      <c r="G43" s="158"/>
      <c r="H43" s="169"/>
      <c r="I43" s="158"/>
      <c r="J43" s="158"/>
      <c r="K43" s="23"/>
      <c r="L43" s="23"/>
      <c r="M43" s="23"/>
    </row>
    <row r="44" spans="1:18" ht="23.25">
      <c r="A44" s="259" t="s">
        <v>226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60"/>
      <c r="L44" s="260"/>
      <c r="M44" s="260"/>
      <c r="N44" s="260"/>
      <c r="O44" s="260"/>
      <c r="P44" s="260"/>
      <c r="Q44" s="260"/>
      <c r="R44" s="260"/>
    </row>
    <row r="46" spans="1:12" ht="18">
      <c r="A46" s="206"/>
      <c r="B46" s="195"/>
      <c r="C46" s="206"/>
      <c r="D46" s="206"/>
      <c r="E46" s="188" t="s">
        <v>226</v>
      </c>
      <c r="F46" s="207"/>
      <c r="G46" s="206"/>
      <c r="H46" s="206"/>
      <c r="I46" s="206"/>
      <c r="J46" s="206"/>
      <c r="K46" s="148"/>
      <c r="L46" s="148"/>
    </row>
    <row r="47" spans="1:12" ht="1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</row>
    <row r="48" spans="1:15" ht="17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N48" s="22" t="s">
        <v>0</v>
      </c>
      <c r="O48" s="141" t="s">
        <v>257</v>
      </c>
    </row>
    <row r="49" spans="1:15" ht="15.75">
      <c r="A49" s="148"/>
      <c r="B49" s="31"/>
      <c r="C49" s="148"/>
      <c r="D49" s="148"/>
      <c r="E49" s="31"/>
      <c r="F49" s="148"/>
      <c r="G49" s="148"/>
      <c r="H49" s="148"/>
      <c r="I49" s="148"/>
      <c r="J49" s="148"/>
      <c r="K49" s="148"/>
      <c r="L49" s="148"/>
      <c r="O49" s="142" t="s">
        <v>1</v>
      </c>
    </row>
    <row r="50" spans="1:15" ht="1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O50" s="142"/>
    </row>
    <row r="51" spans="1:15" ht="17.25">
      <c r="A51" s="165" t="s">
        <v>74</v>
      </c>
      <c r="B51" s="148"/>
      <c r="C51" s="148"/>
      <c r="D51" s="148"/>
      <c r="E51" s="165" t="s">
        <v>75</v>
      </c>
      <c r="F51" s="148"/>
      <c r="G51" s="148"/>
      <c r="H51" s="148"/>
      <c r="I51" s="148"/>
      <c r="J51" s="148"/>
      <c r="K51" s="148"/>
      <c r="L51" s="148"/>
      <c r="N51" s="22" t="s">
        <v>0</v>
      </c>
      <c r="O51" s="142"/>
    </row>
    <row r="52" spans="1:15" ht="17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N52" s="22" t="s">
        <v>0</v>
      </c>
      <c r="O52" s="142"/>
    </row>
    <row r="53" spans="1:15" ht="17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206" t="s">
        <v>222</v>
      </c>
      <c r="N53" s="22" t="s">
        <v>0</v>
      </c>
      <c r="O53" s="142"/>
    </row>
    <row r="54" spans="1:15" ht="15.75" customHeight="1">
      <c r="A54" s="142" t="s">
        <v>90</v>
      </c>
      <c r="B54" s="148"/>
      <c r="C54" s="168" t="s">
        <v>227</v>
      </c>
      <c r="D54" s="168"/>
      <c r="E54" s="142" t="s">
        <v>90</v>
      </c>
      <c r="F54" s="148"/>
      <c r="G54" s="148"/>
      <c r="H54" s="168" t="s">
        <v>227</v>
      </c>
      <c r="I54" s="148"/>
      <c r="J54" s="148"/>
      <c r="K54" s="148"/>
      <c r="L54" s="142"/>
      <c r="N54" s="22" t="s">
        <v>0</v>
      </c>
      <c r="O54" s="142"/>
    </row>
    <row r="55" spans="1:15" ht="17.25">
      <c r="A55" s="214">
        <v>0</v>
      </c>
      <c r="B55" s="158"/>
      <c r="C55" s="221">
        <v>0</v>
      </c>
      <c r="D55" s="169"/>
      <c r="E55" s="214">
        <v>0</v>
      </c>
      <c r="F55" s="158"/>
      <c r="G55" s="158"/>
      <c r="H55" s="221">
        <v>0</v>
      </c>
      <c r="I55" s="148"/>
      <c r="J55" s="148"/>
      <c r="K55" s="148"/>
      <c r="L55" s="143" t="s">
        <v>229</v>
      </c>
      <c r="N55" s="22" t="s">
        <v>0</v>
      </c>
      <c r="O55" s="142"/>
    </row>
    <row r="56" spans="1:15" ht="17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3" t="s">
        <v>211</v>
      </c>
      <c r="N56" s="22" t="s">
        <v>0</v>
      </c>
      <c r="O56" s="142"/>
    </row>
    <row r="57" spans="1:15" ht="18">
      <c r="A57" s="206"/>
      <c r="B57" s="195"/>
      <c r="C57" s="206"/>
      <c r="D57" s="206"/>
      <c r="E57" s="15" t="s">
        <v>228</v>
      </c>
      <c r="F57" s="207"/>
      <c r="G57" s="207"/>
      <c r="H57" s="207"/>
      <c r="I57" s="207"/>
      <c r="J57" s="207"/>
      <c r="K57" s="148"/>
      <c r="L57" s="144" t="s">
        <v>93</v>
      </c>
      <c r="N57" s="22" t="s">
        <v>0</v>
      </c>
      <c r="O57" s="142"/>
    </row>
    <row r="58" spans="1:15" ht="17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3" t="s">
        <v>212</v>
      </c>
      <c r="N58" s="21"/>
      <c r="O58" s="142"/>
    </row>
    <row r="59" spans="1:15" ht="15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5" t="s">
        <v>131</v>
      </c>
      <c r="O59" s="141" t="s">
        <v>258</v>
      </c>
    </row>
    <row r="60" spans="1:15" ht="17.25">
      <c r="A60" s="148"/>
      <c r="B60" s="31"/>
      <c r="C60" s="148"/>
      <c r="D60" s="148"/>
      <c r="E60" s="31"/>
      <c r="F60" s="148"/>
      <c r="G60" s="148"/>
      <c r="H60" s="148"/>
      <c r="I60" s="148"/>
      <c r="J60" s="148"/>
      <c r="K60" s="148"/>
      <c r="L60" s="145" t="s">
        <v>214</v>
      </c>
      <c r="N60" s="22" t="s">
        <v>0</v>
      </c>
      <c r="O60" s="142" t="s">
        <v>259</v>
      </c>
    </row>
    <row r="61" spans="1:15" ht="17.25">
      <c r="A61" s="148"/>
      <c r="B61" s="26"/>
      <c r="C61" s="148"/>
      <c r="D61" s="148"/>
      <c r="E61" s="28"/>
      <c r="F61" s="148"/>
      <c r="G61" s="148"/>
      <c r="H61" s="148"/>
      <c r="I61" s="148"/>
      <c r="J61" s="148"/>
      <c r="K61" s="148"/>
      <c r="N61" s="22" t="s">
        <v>0</v>
      </c>
      <c r="O61" s="142" t="s">
        <v>247</v>
      </c>
    </row>
    <row r="62" spans="1:15" ht="18">
      <c r="A62" s="165" t="s">
        <v>76</v>
      </c>
      <c r="B62" s="148"/>
      <c r="C62" s="148"/>
      <c r="D62" s="148"/>
      <c r="E62" s="165" t="s">
        <v>77</v>
      </c>
      <c r="F62" s="148"/>
      <c r="G62" s="148"/>
      <c r="H62" s="148"/>
      <c r="I62" s="148"/>
      <c r="J62" s="148"/>
      <c r="K62" s="148"/>
      <c r="L62" s="244" t="s">
        <v>202</v>
      </c>
      <c r="N62" s="22" t="s">
        <v>0</v>
      </c>
      <c r="O62" s="142" t="s">
        <v>248</v>
      </c>
    </row>
    <row r="63" spans="1:15" ht="17.25">
      <c r="A63" s="148"/>
      <c r="B63" s="148"/>
      <c r="C63" s="148"/>
      <c r="D63" s="148"/>
      <c r="E63" s="148"/>
      <c r="F63" s="148"/>
      <c r="G63" s="148"/>
      <c r="H63" s="179"/>
      <c r="I63" s="148"/>
      <c r="J63" s="148"/>
      <c r="K63" s="148"/>
      <c r="L63" s="148"/>
      <c r="N63" s="22" t="s">
        <v>0</v>
      </c>
      <c r="O63" s="142" t="s">
        <v>249</v>
      </c>
    </row>
    <row r="64" spans="1:15" ht="17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N64" s="22" t="s">
        <v>0</v>
      </c>
      <c r="O64" s="142" t="s">
        <v>250</v>
      </c>
    </row>
    <row r="65" spans="1:12" ht="30">
      <c r="A65" s="142" t="s">
        <v>90</v>
      </c>
      <c r="B65" s="148"/>
      <c r="C65" s="168" t="s">
        <v>227</v>
      </c>
      <c r="D65" s="168"/>
      <c r="E65" s="142" t="s">
        <v>90</v>
      </c>
      <c r="F65" s="148"/>
      <c r="G65" s="148"/>
      <c r="H65" s="168" t="s">
        <v>227</v>
      </c>
      <c r="I65" s="148"/>
      <c r="J65" s="148"/>
      <c r="K65" s="148"/>
      <c r="L65" s="148"/>
    </row>
    <row r="66" spans="1:14" ht="17.25">
      <c r="A66" s="214">
        <v>0</v>
      </c>
      <c r="B66" s="158"/>
      <c r="C66" s="221">
        <v>0</v>
      </c>
      <c r="D66" s="169"/>
      <c r="E66" s="214">
        <v>0</v>
      </c>
      <c r="F66" s="158"/>
      <c r="G66" s="158"/>
      <c r="H66" s="221">
        <v>0</v>
      </c>
      <c r="I66" s="148"/>
      <c r="J66" s="148"/>
      <c r="K66" s="148"/>
      <c r="L66" s="148"/>
      <c r="N66" s="22"/>
    </row>
    <row r="67" spans="1:12" ht="1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9" spans="1:18" ht="23.25">
      <c r="A69" s="259" t="s">
        <v>93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60"/>
      <c r="L69" s="260"/>
      <c r="M69" s="260"/>
      <c r="N69" s="260"/>
      <c r="O69" s="260"/>
      <c r="P69" s="260"/>
      <c r="Q69" s="260"/>
      <c r="R69" s="260"/>
    </row>
    <row r="70" spans="1:15" ht="26.25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N70" s="22" t="s">
        <v>0</v>
      </c>
      <c r="O70" s="141" t="s">
        <v>257</v>
      </c>
    </row>
    <row r="71" spans="1:18" s="14" customFormat="1" ht="17.25">
      <c r="A71" s="24"/>
      <c r="B71" s="26"/>
      <c r="C71" s="27"/>
      <c r="D71" s="27"/>
      <c r="E71" s="180"/>
      <c r="F71" s="155"/>
      <c r="G71" s="180"/>
      <c r="H71" s="180"/>
      <c r="I71" s="180"/>
      <c r="J71" s="180"/>
      <c r="K71" s="155"/>
      <c r="L71" s="155"/>
      <c r="N71"/>
      <c r="O71" s="142"/>
      <c r="P71"/>
      <c r="Q71"/>
      <c r="R71"/>
    </row>
    <row r="72" spans="1:18" s="14" customFormat="1" ht="17.25">
      <c r="A72" s="155"/>
      <c r="B72" s="148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N72" s="22" t="s">
        <v>0</v>
      </c>
      <c r="O72" s="142"/>
      <c r="P72"/>
      <c r="Q72"/>
      <c r="R72"/>
    </row>
    <row r="73" spans="1:18" s="14" customFormat="1" ht="17.25">
      <c r="A73" s="155"/>
      <c r="B73" s="162"/>
      <c r="C73" s="161"/>
      <c r="D73" s="161"/>
      <c r="E73" s="155"/>
      <c r="F73" s="155"/>
      <c r="G73" s="155"/>
      <c r="H73" s="162"/>
      <c r="I73" s="161"/>
      <c r="J73" s="155"/>
      <c r="K73" s="155"/>
      <c r="L73" s="206" t="s">
        <v>222</v>
      </c>
      <c r="N73" s="22" t="s">
        <v>0</v>
      </c>
      <c r="O73" s="142"/>
      <c r="P73"/>
      <c r="Q73"/>
      <c r="R73"/>
    </row>
    <row r="74" spans="1:18" s="14" customFormat="1" ht="15.75" customHeight="1">
      <c r="A74" s="155"/>
      <c r="B74" s="142" t="s">
        <v>90</v>
      </c>
      <c r="C74" s="168" t="s">
        <v>221</v>
      </c>
      <c r="D74" s="168"/>
      <c r="E74" s="155"/>
      <c r="F74" s="142" t="s">
        <v>90</v>
      </c>
      <c r="G74" s="168" t="s">
        <v>227</v>
      </c>
      <c r="H74" s="163"/>
      <c r="I74" s="155"/>
      <c r="J74" s="155"/>
      <c r="K74" s="155"/>
      <c r="L74" s="142"/>
      <c r="N74" s="22" t="s">
        <v>0</v>
      </c>
      <c r="O74" s="142"/>
      <c r="P74"/>
      <c r="Q74"/>
      <c r="R74"/>
    </row>
    <row r="75" spans="1:18" s="14" customFormat="1" ht="17.25">
      <c r="A75" s="142"/>
      <c r="B75" s="215">
        <v>0</v>
      </c>
      <c r="C75" s="221">
        <v>0</v>
      </c>
      <c r="D75" s="169"/>
      <c r="E75" s="155"/>
      <c r="F75" s="216">
        <v>0</v>
      </c>
      <c r="G75" s="221">
        <v>0</v>
      </c>
      <c r="H75" s="163"/>
      <c r="I75" s="155"/>
      <c r="J75" s="155"/>
      <c r="K75" s="155"/>
      <c r="L75" s="143" t="s">
        <v>229</v>
      </c>
      <c r="N75" s="22" t="s">
        <v>0</v>
      </c>
      <c r="O75" s="142"/>
      <c r="P75"/>
      <c r="Q75"/>
      <c r="R75"/>
    </row>
    <row r="76" spans="1:18" s="14" customFormat="1" ht="17.25">
      <c r="A76" s="155"/>
      <c r="B76" s="163" t="s">
        <v>100</v>
      </c>
      <c r="C76" s="155"/>
      <c r="D76" s="155"/>
      <c r="F76" s="155" t="s">
        <v>101</v>
      </c>
      <c r="G76" s="155"/>
      <c r="H76" s="163"/>
      <c r="I76" s="155"/>
      <c r="J76" s="155"/>
      <c r="K76" s="155"/>
      <c r="L76" s="143" t="s">
        <v>211</v>
      </c>
      <c r="N76" s="22" t="s">
        <v>0</v>
      </c>
      <c r="O76" s="142"/>
      <c r="P76"/>
      <c r="Q76"/>
      <c r="R76"/>
    </row>
    <row r="77" spans="1:18" s="14" customFormat="1" ht="17.25">
      <c r="A77" s="155"/>
      <c r="B77" s="155" t="s">
        <v>102</v>
      </c>
      <c r="C77" s="155"/>
      <c r="D77" s="155"/>
      <c r="F77" s="155" t="s">
        <v>103</v>
      </c>
      <c r="G77" s="155"/>
      <c r="H77" s="163"/>
      <c r="I77" s="155"/>
      <c r="J77" s="155"/>
      <c r="K77" s="155"/>
      <c r="L77" s="144" t="s">
        <v>93</v>
      </c>
      <c r="N77" s="22" t="s">
        <v>0</v>
      </c>
      <c r="O77" s="142"/>
      <c r="P77"/>
      <c r="Q77"/>
      <c r="R77"/>
    </row>
    <row r="78" spans="1:15" ht="17.25">
      <c r="A78" s="148"/>
      <c r="B78" s="181"/>
      <c r="C78" s="182"/>
      <c r="D78" s="182" t="s">
        <v>230</v>
      </c>
      <c r="E78" s="182"/>
      <c r="F78" s="182"/>
      <c r="G78" s="182"/>
      <c r="H78" s="214">
        <v>7</v>
      </c>
      <c r="I78" s="148"/>
      <c r="J78" s="148"/>
      <c r="K78" s="155"/>
      <c r="L78" s="143" t="s">
        <v>212</v>
      </c>
      <c r="N78" s="22"/>
      <c r="O78" s="142"/>
    </row>
    <row r="79" spans="1:15" ht="17.25">
      <c r="A79" s="148"/>
      <c r="B79" s="141"/>
      <c r="C79" s="148"/>
      <c r="D79" s="148"/>
      <c r="E79" s="148"/>
      <c r="F79" s="148"/>
      <c r="G79" s="148"/>
      <c r="H79" s="148"/>
      <c r="I79" s="148"/>
      <c r="J79" s="148"/>
      <c r="K79" s="155"/>
      <c r="L79" s="145" t="s">
        <v>131</v>
      </c>
      <c r="N79" s="21"/>
      <c r="O79" s="142"/>
    </row>
    <row r="80" spans="1:15" ht="15.75">
      <c r="A80" s="148"/>
      <c r="B80" s="169"/>
      <c r="C80" s="158"/>
      <c r="D80" s="158"/>
      <c r="E80" s="158"/>
      <c r="F80" s="158"/>
      <c r="G80" s="158"/>
      <c r="H80" s="158"/>
      <c r="I80" s="148"/>
      <c r="J80" s="148"/>
      <c r="K80" s="148"/>
      <c r="L80" s="145" t="s">
        <v>214</v>
      </c>
      <c r="M80" s="20"/>
      <c r="O80" s="141" t="s">
        <v>258</v>
      </c>
    </row>
    <row r="81" spans="1:15" ht="17.2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1"/>
      <c r="N81" s="22" t="s">
        <v>0</v>
      </c>
      <c r="O81" s="142" t="s">
        <v>259</v>
      </c>
    </row>
    <row r="82" spans="1:15" ht="18.75">
      <c r="A82" s="148"/>
      <c r="B82" s="169"/>
      <c r="C82" s="158"/>
      <c r="D82" s="158"/>
      <c r="E82" s="158"/>
      <c r="F82" s="158"/>
      <c r="G82" s="158"/>
      <c r="H82" s="158"/>
      <c r="I82" s="158"/>
      <c r="J82" s="158"/>
      <c r="K82" s="148"/>
      <c r="L82" s="244" t="s">
        <v>202</v>
      </c>
      <c r="N82" s="22" t="s">
        <v>0</v>
      </c>
      <c r="O82" s="142" t="s">
        <v>247</v>
      </c>
    </row>
    <row r="83" spans="1:15" ht="17.2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N83" s="22" t="s">
        <v>0</v>
      </c>
      <c r="O83" s="142" t="s">
        <v>248</v>
      </c>
    </row>
    <row r="84" spans="1:18" s="14" customFormat="1" ht="17.25">
      <c r="A84" s="155"/>
      <c r="B84" s="155"/>
      <c r="C84" s="21"/>
      <c r="D84" s="21"/>
      <c r="E84" s="183"/>
      <c r="F84" s="158"/>
      <c r="G84" s="155"/>
      <c r="H84" s="155"/>
      <c r="I84" s="155"/>
      <c r="J84" s="155"/>
      <c r="K84" s="155"/>
      <c r="L84" s="148"/>
      <c r="M84"/>
      <c r="N84" s="22" t="s">
        <v>0</v>
      </c>
      <c r="O84" s="142" t="s">
        <v>249</v>
      </c>
      <c r="P84"/>
      <c r="Q84"/>
      <c r="R84"/>
    </row>
    <row r="85" spans="1:18" s="14" customFormat="1" ht="17.25">
      <c r="A85" s="155"/>
      <c r="B85" s="162"/>
      <c r="C85" s="184"/>
      <c r="D85" s="184"/>
      <c r="E85" s="155"/>
      <c r="F85" s="155"/>
      <c r="G85" s="155"/>
      <c r="H85" s="162"/>
      <c r="I85" s="184"/>
      <c r="J85" s="155"/>
      <c r="K85" s="148"/>
      <c r="L85" s="155"/>
      <c r="N85" s="22" t="s">
        <v>0</v>
      </c>
      <c r="O85" s="142" t="s">
        <v>250</v>
      </c>
      <c r="P85"/>
      <c r="Q85"/>
      <c r="R85"/>
    </row>
    <row r="86" spans="1:18" s="14" customFormat="1" ht="17.25">
      <c r="A86" s="155"/>
      <c r="B86" s="162"/>
      <c r="C86" s="184"/>
      <c r="D86" s="184"/>
      <c r="E86" s="155"/>
      <c r="F86" s="155"/>
      <c r="G86" s="155"/>
      <c r="H86" s="162"/>
      <c r="I86" s="184"/>
      <c r="J86" s="155"/>
      <c r="K86" s="148"/>
      <c r="L86" s="155"/>
      <c r="N86" s="22"/>
      <c r="O86"/>
      <c r="P86"/>
      <c r="Q86"/>
      <c r="R86"/>
    </row>
    <row r="87" spans="1:18" ht="23.25">
      <c r="A87" s="259" t="s">
        <v>212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60"/>
      <c r="L87" s="260"/>
      <c r="M87" s="260"/>
      <c r="N87" s="260"/>
      <c r="O87" s="260"/>
      <c r="P87" s="260"/>
      <c r="Q87" s="260"/>
      <c r="R87" s="260"/>
    </row>
    <row r="89" spans="1:13" ht="15">
      <c r="A89" s="148"/>
      <c r="B89" s="148" t="s">
        <v>105</v>
      </c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</row>
    <row r="90" spans="1:13" ht="17.25">
      <c r="A90" s="28"/>
      <c r="B90" s="148"/>
      <c r="C90" s="148"/>
      <c r="D90" s="148"/>
      <c r="E90" s="148"/>
      <c r="F90" s="148"/>
      <c r="G90" s="141" t="s">
        <v>106</v>
      </c>
      <c r="H90" s="148"/>
      <c r="I90" s="148"/>
      <c r="J90" s="148"/>
      <c r="K90" s="148"/>
      <c r="L90" s="148"/>
      <c r="M90" s="148"/>
    </row>
    <row r="91" spans="1:15" ht="17.25">
      <c r="A91" s="148"/>
      <c r="B91" s="148"/>
      <c r="C91" s="148"/>
      <c r="D91" s="148"/>
      <c r="E91" s="148"/>
      <c r="F91" s="148"/>
      <c r="G91" s="148"/>
      <c r="H91" s="148" t="s">
        <v>107</v>
      </c>
      <c r="I91" s="214">
        <v>0</v>
      </c>
      <c r="J91" s="148" t="s">
        <v>235</v>
      </c>
      <c r="K91" s="148"/>
      <c r="L91" s="148"/>
      <c r="M91" s="148"/>
      <c r="N91" s="22" t="s">
        <v>0</v>
      </c>
      <c r="O91" s="141" t="s">
        <v>257</v>
      </c>
    </row>
    <row r="92" spans="1:15" ht="17.25" customHeight="1">
      <c r="A92" s="148"/>
      <c r="B92" s="148"/>
      <c r="C92" s="148"/>
      <c r="D92" s="148"/>
      <c r="E92" s="148"/>
      <c r="F92" s="148"/>
      <c r="G92" s="148"/>
      <c r="H92" s="148" t="s">
        <v>108</v>
      </c>
      <c r="I92" s="214">
        <v>0</v>
      </c>
      <c r="J92" s="148" t="s">
        <v>235</v>
      </c>
      <c r="K92" s="168" t="s">
        <v>221</v>
      </c>
      <c r="L92" s="148"/>
      <c r="M92" s="148"/>
      <c r="O92" s="142"/>
    </row>
    <row r="93" spans="1:15" ht="17.25">
      <c r="A93" s="148"/>
      <c r="B93" s="148"/>
      <c r="C93" s="148"/>
      <c r="D93" s="148"/>
      <c r="E93" s="148"/>
      <c r="F93" s="148"/>
      <c r="G93" s="148"/>
      <c r="H93" s="148" t="s">
        <v>109</v>
      </c>
      <c r="I93" s="214">
        <v>0</v>
      </c>
      <c r="J93" s="148" t="s">
        <v>235</v>
      </c>
      <c r="K93" s="221">
        <v>0</v>
      </c>
      <c r="L93" s="148"/>
      <c r="M93" s="148"/>
      <c r="N93" s="22" t="s">
        <v>0</v>
      </c>
      <c r="O93" s="142"/>
    </row>
    <row r="94" spans="1:15" ht="17.2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206" t="s">
        <v>222</v>
      </c>
      <c r="N94" s="22" t="s">
        <v>0</v>
      </c>
      <c r="O94" s="142"/>
    </row>
    <row r="95" spans="1:15" ht="17.2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2"/>
      <c r="N95" s="22" t="s">
        <v>0</v>
      </c>
      <c r="O95" s="142"/>
    </row>
    <row r="96" spans="1:15" ht="17.25">
      <c r="A96" s="148"/>
      <c r="B96" s="148" t="s">
        <v>231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3" t="s">
        <v>229</v>
      </c>
      <c r="N96" s="22" t="s">
        <v>0</v>
      </c>
      <c r="O96" s="142"/>
    </row>
    <row r="97" spans="1:18" s="14" customFormat="1" ht="30">
      <c r="A97" s="28"/>
      <c r="B97" s="180"/>
      <c r="C97" s="180" t="s">
        <v>110</v>
      </c>
      <c r="D97" s="180"/>
      <c r="E97" s="180"/>
      <c r="F97" s="155"/>
      <c r="G97" s="180"/>
      <c r="H97" s="180"/>
      <c r="I97" s="180"/>
      <c r="J97" s="180"/>
      <c r="K97" s="168" t="s">
        <v>221</v>
      </c>
      <c r="L97" s="148"/>
      <c r="M97" s="143" t="s">
        <v>211</v>
      </c>
      <c r="N97" s="22" t="s">
        <v>0</v>
      </c>
      <c r="O97" s="142"/>
      <c r="P97"/>
      <c r="Q97"/>
      <c r="R97"/>
    </row>
    <row r="98" spans="1:18" s="14" customFormat="1" ht="17.25">
      <c r="A98" s="155"/>
      <c r="B98" s="148"/>
      <c r="C98" s="148" t="s">
        <v>232</v>
      </c>
      <c r="D98" s="148"/>
      <c r="E98" s="214">
        <v>0</v>
      </c>
      <c r="F98" s="148" t="s">
        <v>235</v>
      </c>
      <c r="G98" s="155"/>
      <c r="H98" s="155"/>
      <c r="I98" s="180"/>
      <c r="J98" s="155"/>
      <c r="K98" s="221">
        <v>0</v>
      </c>
      <c r="L98" s="148"/>
      <c r="M98" s="144" t="s">
        <v>93</v>
      </c>
      <c r="N98" s="22" t="s">
        <v>0</v>
      </c>
      <c r="O98" s="142"/>
      <c r="P98"/>
      <c r="Q98"/>
      <c r="R98"/>
    </row>
    <row r="99" spans="1:18" s="14" customFormat="1" ht="17.25">
      <c r="A99" s="155"/>
      <c r="B99" s="163"/>
      <c r="C99" s="148" t="s">
        <v>233</v>
      </c>
      <c r="D99" s="148"/>
      <c r="E99" s="214">
        <v>0</v>
      </c>
      <c r="F99" s="148" t="s">
        <v>235</v>
      </c>
      <c r="G99" s="155"/>
      <c r="H99" s="155"/>
      <c r="I99" s="155"/>
      <c r="J99" s="155"/>
      <c r="K99" s="155"/>
      <c r="L99" s="148"/>
      <c r="M99" s="143" t="s">
        <v>212</v>
      </c>
      <c r="N99" s="22" t="s">
        <v>0</v>
      </c>
      <c r="O99" s="142"/>
      <c r="P99"/>
      <c r="Q99"/>
      <c r="R99"/>
    </row>
    <row r="100" spans="1:18" s="14" customFormat="1" ht="17.25">
      <c r="A100" s="155"/>
      <c r="B100" s="163"/>
      <c r="C100" s="148" t="s">
        <v>234</v>
      </c>
      <c r="D100" s="148"/>
      <c r="E100" s="214">
        <v>0</v>
      </c>
      <c r="F100" s="148" t="s">
        <v>235</v>
      </c>
      <c r="G100" s="155"/>
      <c r="H100" s="155"/>
      <c r="I100" s="155"/>
      <c r="J100" s="155"/>
      <c r="K100" s="155"/>
      <c r="L100" s="155"/>
      <c r="M100" s="145" t="s">
        <v>131</v>
      </c>
      <c r="N100" s="21"/>
      <c r="O100" s="142"/>
      <c r="P100"/>
      <c r="Q100"/>
      <c r="R100"/>
    </row>
    <row r="101" spans="1:18" s="14" customFormat="1" ht="15">
      <c r="A101" s="155"/>
      <c r="B101" s="163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45" t="s">
        <v>214</v>
      </c>
      <c r="P101"/>
      <c r="Q101"/>
      <c r="R101"/>
    </row>
    <row r="102" spans="1:18" s="14" customFormat="1" ht="15.75">
      <c r="A102" s="155"/>
      <c r="B102" s="163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N102"/>
      <c r="O102" s="141" t="s">
        <v>258</v>
      </c>
      <c r="P102"/>
      <c r="Q102"/>
      <c r="R102"/>
    </row>
    <row r="103" spans="1:18" s="14" customFormat="1" ht="18.75">
      <c r="A103" s="155"/>
      <c r="B103" s="155" t="s">
        <v>111</v>
      </c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244" t="s">
        <v>202</v>
      </c>
      <c r="N103" s="22" t="s">
        <v>0</v>
      </c>
      <c r="O103" s="142" t="s">
        <v>259</v>
      </c>
      <c r="P103"/>
      <c r="Q103"/>
      <c r="R103"/>
    </row>
    <row r="104" spans="1:18" s="14" customFormat="1" ht="15.75" customHeight="1">
      <c r="A104" s="30"/>
      <c r="B104" s="162"/>
      <c r="C104" s="161"/>
      <c r="D104" s="161"/>
      <c r="E104" s="155"/>
      <c r="F104" s="155"/>
      <c r="G104" s="180" t="s">
        <v>236</v>
      </c>
      <c r="H104" s="155"/>
      <c r="I104" s="155"/>
      <c r="J104" s="155"/>
      <c r="K104" s="168" t="s">
        <v>221</v>
      </c>
      <c r="L104" s="155"/>
      <c r="M104" s="155"/>
      <c r="N104" s="22" t="s">
        <v>0</v>
      </c>
      <c r="O104" s="142" t="s">
        <v>247</v>
      </c>
      <c r="P104"/>
      <c r="Q104"/>
      <c r="R104"/>
    </row>
    <row r="105" spans="1:18" s="14" customFormat="1" ht="17.25">
      <c r="A105" s="155"/>
      <c r="B105" s="163"/>
      <c r="C105" s="155"/>
      <c r="D105" s="155"/>
      <c r="E105" s="155"/>
      <c r="F105" s="155"/>
      <c r="G105" s="155"/>
      <c r="H105" s="155"/>
      <c r="I105" s="216">
        <v>0</v>
      </c>
      <c r="J105" s="155" t="s">
        <v>235</v>
      </c>
      <c r="K105" s="221">
        <v>0</v>
      </c>
      <c r="L105" s="155"/>
      <c r="M105" s="155"/>
      <c r="N105" s="22" t="s">
        <v>0</v>
      </c>
      <c r="O105" s="142" t="s">
        <v>248</v>
      </c>
      <c r="P105"/>
      <c r="Q105"/>
      <c r="R105"/>
    </row>
    <row r="106" spans="1:18" s="14" customFormat="1" ht="17.25">
      <c r="A106" s="155"/>
      <c r="B106" s="163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22" t="s">
        <v>0</v>
      </c>
      <c r="O106" s="142" t="s">
        <v>249</v>
      </c>
      <c r="P106"/>
      <c r="Q106"/>
      <c r="R106"/>
    </row>
    <row r="107" spans="1:18" s="14" customFormat="1" ht="17.25">
      <c r="A107" s="155"/>
      <c r="B107" s="163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22" t="s">
        <v>0</v>
      </c>
      <c r="O107" s="142" t="s">
        <v>250</v>
      </c>
      <c r="P107"/>
      <c r="Q107"/>
      <c r="R107"/>
    </row>
    <row r="108" s="14" customFormat="1" ht="12.75">
      <c r="B108" s="18"/>
    </row>
    <row r="109" s="14" customFormat="1" ht="12.75"/>
    <row r="110" spans="1:18" ht="23.25">
      <c r="A110" s="259" t="s">
        <v>97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60"/>
      <c r="L110" s="260"/>
      <c r="M110" s="260"/>
      <c r="N110" s="260"/>
      <c r="O110" s="260"/>
      <c r="P110" s="260"/>
      <c r="Q110" s="260"/>
      <c r="R110" s="260"/>
    </row>
    <row r="112" spans="1:14" ht="15.75">
      <c r="A112" s="148"/>
      <c r="B112" s="148"/>
      <c r="C112" s="141" t="s">
        <v>237</v>
      </c>
      <c r="D112" s="148"/>
      <c r="E112" s="148"/>
      <c r="F112" s="148"/>
      <c r="G112" s="148"/>
      <c r="H112" s="141" t="s">
        <v>115</v>
      </c>
      <c r="I112" s="148"/>
      <c r="J112" s="148"/>
      <c r="K112" s="148"/>
      <c r="L112" s="148"/>
      <c r="M112" s="148"/>
      <c r="N112" s="148"/>
    </row>
    <row r="113" spans="1:14" ht="1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1:14" ht="15.75">
      <c r="A114" s="148"/>
      <c r="B114" s="148"/>
      <c r="C114" s="31"/>
      <c r="D114" s="158"/>
      <c r="E114" s="158" t="s">
        <v>240</v>
      </c>
      <c r="F114" s="158"/>
      <c r="G114" s="158"/>
      <c r="H114" s="148"/>
      <c r="I114" s="148"/>
      <c r="J114" s="158" t="s">
        <v>240</v>
      </c>
      <c r="K114" s="158"/>
      <c r="L114" s="148"/>
      <c r="M114" s="148"/>
      <c r="N114" s="148"/>
    </row>
    <row r="115" spans="1:14" ht="15.75">
      <c r="A115" s="148"/>
      <c r="B115" s="148"/>
      <c r="C115" s="148"/>
      <c r="D115" s="158"/>
      <c r="E115" s="182" t="s">
        <v>112</v>
      </c>
      <c r="F115" s="182"/>
      <c r="G115" s="185">
        <v>0</v>
      </c>
      <c r="H115" s="148"/>
      <c r="I115" s="148"/>
      <c r="J115" s="182" t="s">
        <v>60</v>
      </c>
      <c r="K115" s="182"/>
      <c r="L115" s="185">
        <v>0</v>
      </c>
      <c r="M115" s="169"/>
      <c r="N115" s="148"/>
    </row>
    <row r="116" spans="1:14" ht="15.75">
      <c r="A116" s="148"/>
      <c r="B116" s="148"/>
      <c r="C116" s="148"/>
      <c r="D116" s="158"/>
      <c r="E116" s="182" t="s">
        <v>114</v>
      </c>
      <c r="F116" s="182"/>
      <c r="G116" s="185">
        <v>0</v>
      </c>
      <c r="H116" s="148"/>
      <c r="I116" s="148"/>
      <c r="J116" s="182" t="s">
        <v>61</v>
      </c>
      <c r="K116" s="182"/>
      <c r="L116" s="185">
        <v>0</v>
      </c>
      <c r="M116" s="169"/>
      <c r="N116" s="148"/>
    </row>
    <row r="117" spans="1:14" ht="15.75">
      <c r="A117" s="148"/>
      <c r="B117" s="148"/>
      <c r="C117" s="148"/>
      <c r="D117" s="158"/>
      <c r="E117" s="182" t="s">
        <v>113</v>
      </c>
      <c r="F117" s="182"/>
      <c r="G117" s="185">
        <v>0</v>
      </c>
      <c r="H117" s="148"/>
      <c r="I117" s="148"/>
      <c r="J117" s="182" t="s">
        <v>62</v>
      </c>
      <c r="K117" s="182"/>
      <c r="L117" s="185">
        <v>0</v>
      </c>
      <c r="M117" s="169"/>
      <c r="N117" s="148"/>
    </row>
    <row r="118" spans="1:14" ht="1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58"/>
      <c r="N118" s="148"/>
    </row>
    <row r="119" spans="1:14" ht="15.75">
      <c r="A119" s="158"/>
      <c r="B119" s="148"/>
      <c r="C119" s="165" t="s">
        <v>78</v>
      </c>
      <c r="D119" s="142" t="s">
        <v>90</v>
      </c>
      <c r="E119" s="214">
        <v>0</v>
      </c>
      <c r="F119" s="148"/>
      <c r="G119" s="158"/>
      <c r="H119" s="165" t="s">
        <v>79</v>
      </c>
      <c r="I119" s="142" t="s">
        <v>67</v>
      </c>
      <c r="J119" s="214">
        <v>0</v>
      </c>
      <c r="K119" s="148"/>
      <c r="L119" s="148"/>
      <c r="M119" s="158"/>
      <c r="N119" s="148"/>
    </row>
    <row r="120" spans="1:14" ht="1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58"/>
      <c r="N120" s="148"/>
    </row>
    <row r="121" spans="1:14" ht="1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58"/>
      <c r="N121" s="148"/>
    </row>
    <row r="122" spans="1:14" ht="15.75">
      <c r="A122" s="148"/>
      <c r="B122" s="148"/>
      <c r="C122" s="141" t="s">
        <v>238</v>
      </c>
      <c r="D122" s="148"/>
      <c r="E122" s="148"/>
      <c r="F122" s="148"/>
      <c r="G122" s="148"/>
      <c r="H122" s="141" t="s">
        <v>116</v>
      </c>
      <c r="I122" s="148"/>
      <c r="J122" s="148"/>
      <c r="K122" s="148"/>
      <c r="L122" s="148"/>
      <c r="M122" s="158"/>
      <c r="N122" s="148"/>
    </row>
    <row r="123" spans="1:14" ht="15.75">
      <c r="A123" s="148"/>
      <c r="B123" s="148"/>
      <c r="C123" s="141"/>
      <c r="D123" s="148"/>
      <c r="E123" s="148"/>
      <c r="F123" s="148"/>
      <c r="G123" s="148"/>
      <c r="H123" s="141"/>
      <c r="I123" s="148"/>
      <c r="J123" s="148"/>
      <c r="K123" s="148"/>
      <c r="L123" s="148"/>
      <c r="M123" s="158"/>
      <c r="N123" s="148"/>
    </row>
    <row r="124" spans="1:14" ht="1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58"/>
      <c r="N124" s="148"/>
    </row>
    <row r="125" spans="1:14" ht="15">
      <c r="A125" s="148"/>
      <c r="B125" s="148"/>
      <c r="C125" s="148"/>
      <c r="D125" s="148"/>
      <c r="E125" s="158" t="s">
        <v>240</v>
      </c>
      <c r="F125" s="158"/>
      <c r="G125" s="148"/>
      <c r="H125" s="148"/>
      <c r="I125" s="148"/>
      <c r="J125" s="158" t="s">
        <v>240</v>
      </c>
      <c r="K125" s="158"/>
      <c r="L125" s="148"/>
      <c r="M125" s="158"/>
      <c r="N125" s="148"/>
    </row>
    <row r="126" spans="1:14" ht="15.75">
      <c r="A126" s="148"/>
      <c r="B126" s="148"/>
      <c r="C126" s="148"/>
      <c r="D126" s="148"/>
      <c r="E126" s="182" t="s">
        <v>112</v>
      </c>
      <c r="F126" s="182"/>
      <c r="G126" s="185">
        <v>0</v>
      </c>
      <c r="H126" s="148"/>
      <c r="I126" s="148"/>
      <c r="J126" s="182" t="s">
        <v>112</v>
      </c>
      <c r="K126" s="182"/>
      <c r="L126" s="185">
        <v>0</v>
      </c>
      <c r="M126" s="169"/>
      <c r="N126" s="148"/>
    </row>
    <row r="127" spans="1:14" ht="15.75">
      <c r="A127" s="148"/>
      <c r="B127" s="148"/>
      <c r="C127" s="148"/>
      <c r="D127" s="148"/>
      <c r="E127" s="182" t="s">
        <v>114</v>
      </c>
      <c r="F127" s="182"/>
      <c r="G127" s="185">
        <v>0</v>
      </c>
      <c r="H127" s="148"/>
      <c r="I127" s="148"/>
      <c r="J127" s="182" t="s">
        <v>114</v>
      </c>
      <c r="K127" s="182"/>
      <c r="L127" s="185">
        <v>0</v>
      </c>
      <c r="M127" s="169"/>
      <c r="N127" s="206" t="s">
        <v>222</v>
      </c>
    </row>
    <row r="128" spans="1:14" ht="15.75">
      <c r="A128" s="148"/>
      <c r="B128" s="148"/>
      <c r="C128" s="148"/>
      <c r="D128" s="148"/>
      <c r="E128" s="182" t="s">
        <v>113</v>
      </c>
      <c r="F128" s="182"/>
      <c r="G128" s="185">
        <v>0</v>
      </c>
      <c r="H128" s="148"/>
      <c r="I128" s="148"/>
      <c r="J128" s="182" t="s">
        <v>113</v>
      </c>
      <c r="K128" s="182"/>
      <c r="L128" s="185">
        <v>0</v>
      </c>
      <c r="M128" s="169"/>
      <c r="N128" s="142"/>
    </row>
    <row r="129" spans="1:14" ht="1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58"/>
      <c r="N129" s="143" t="s">
        <v>229</v>
      </c>
    </row>
    <row r="130" spans="1:14" ht="15.75">
      <c r="A130" s="158"/>
      <c r="B130" s="148"/>
      <c r="C130" s="165" t="s">
        <v>117</v>
      </c>
      <c r="D130" s="142" t="s">
        <v>90</v>
      </c>
      <c r="E130" s="214">
        <v>0</v>
      </c>
      <c r="F130" s="148"/>
      <c r="G130" s="158"/>
      <c r="H130" s="165" t="s">
        <v>118</v>
      </c>
      <c r="I130" s="142" t="s">
        <v>90</v>
      </c>
      <c r="J130" s="214">
        <v>0</v>
      </c>
      <c r="K130" s="148"/>
      <c r="L130" s="148"/>
      <c r="M130" s="158"/>
      <c r="N130" s="143" t="s">
        <v>211</v>
      </c>
    </row>
    <row r="131" spans="1:14" ht="1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58"/>
      <c r="N131" s="144" t="s">
        <v>93</v>
      </c>
    </row>
    <row r="132" spans="1:14" ht="1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58"/>
      <c r="N132" s="143" t="s">
        <v>212</v>
      </c>
    </row>
    <row r="133" spans="1:14" ht="15.75">
      <c r="A133" s="148"/>
      <c r="B133" s="148"/>
      <c r="C133" s="141" t="s">
        <v>119</v>
      </c>
      <c r="D133" s="148"/>
      <c r="E133" s="148"/>
      <c r="F133" s="148"/>
      <c r="G133" s="148"/>
      <c r="H133" s="141" t="s">
        <v>120</v>
      </c>
      <c r="I133" s="148"/>
      <c r="J133" s="148"/>
      <c r="K133" s="148"/>
      <c r="L133" s="148"/>
      <c r="M133" s="158"/>
      <c r="N133" s="145" t="s">
        <v>131</v>
      </c>
    </row>
    <row r="134" spans="1:14" ht="1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58"/>
      <c r="N134" s="145" t="s">
        <v>214</v>
      </c>
    </row>
    <row r="135" spans="1:13" ht="15">
      <c r="A135" s="148"/>
      <c r="B135" s="148"/>
      <c r="C135" s="148"/>
      <c r="D135" s="148"/>
      <c r="E135" s="158" t="s">
        <v>240</v>
      </c>
      <c r="F135" s="158"/>
      <c r="G135" s="148"/>
      <c r="H135" s="148"/>
      <c r="I135" s="148"/>
      <c r="J135" s="158" t="s">
        <v>240</v>
      </c>
      <c r="K135" s="158"/>
      <c r="L135" s="148"/>
      <c r="M135" s="158"/>
    </row>
    <row r="136" spans="1:14" ht="18">
      <c r="A136" s="148"/>
      <c r="B136" s="148"/>
      <c r="C136" s="148"/>
      <c r="D136" s="148"/>
      <c r="E136" s="182" t="s">
        <v>112</v>
      </c>
      <c r="F136" s="182"/>
      <c r="G136" s="185">
        <v>0</v>
      </c>
      <c r="H136" s="148"/>
      <c r="I136" s="148"/>
      <c r="J136" s="182" t="s">
        <v>112</v>
      </c>
      <c r="K136" s="182"/>
      <c r="L136" s="185">
        <v>0</v>
      </c>
      <c r="M136" s="169"/>
      <c r="N136" s="244" t="s">
        <v>202</v>
      </c>
    </row>
    <row r="137" spans="1:14" ht="15.75">
      <c r="A137" s="148"/>
      <c r="B137" s="148"/>
      <c r="C137" s="148"/>
      <c r="D137" s="148"/>
      <c r="E137" s="182" t="s">
        <v>114</v>
      </c>
      <c r="F137" s="182"/>
      <c r="G137" s="185">
        <v>0</v>
      </c>
      <c r="H137" s="148"/>
      <c r="I137" s="148"/>
      <c r="J137" s="182" t="s">
        <v>114</v>
      </c>
      <c r="K137" s="182"/>
      <c r="L137" s="185">
        <v>0</v>
      </c>
      <c r="M137" s="169"/>
      <c r="N137" s="158"/>
    </row>
    <row r="138" spans="1:14" ht="15.75">
      <c r="A138" s="148"/>
      <c r="B138" s="148"/>
      <c r="C138" s="148"/>
      <c r="D138" s="148"/>
      <c r="E138" s="182" t="s">
        <v>113</v>
      </c>
      <c r="F138" s="182"/>
      <c r="G138" s="185">
        <v>0</v>
      </c>
      <c r="H138" s="148"/>
      <c r="I138" s="148"/>
      <c r="J138" s="182" t="s">
        <v>113</v>
      </c>
      <c r="K138" s="182"/>
      <c r="L138" s="185">
        <v>0</v>
      </c>
      <c r="M138" s="169"/>
      <c r="N138" s="148"/>
    </row>
    <row r="139" spans="1:14" ht="1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1:14" ht="15.75">
      <c r="A140" s="158"/>
      <c r="B140" s="148"/>
      <c r="C140" s="165" t="s">
        <v>80</v>
      </c>
      <c r="D140" s="142" t="s">
        <v>90</v>
      </c>
      <c r="E140" s="214">
        <v>0</v>
      </c>
      <c r="F140" s="148"/>
      <c r="G140" s="158"/>
      <c r="H140" s="165" t="s">
        <v>81</v>
      </c>
      <c r="I140" s="142" t="s">
        <v>90</v>
      </c>
      <c r="J140" s="214">
        <v>0</v>
      </c>
      <c r="K140" s="148"/>
      <c r="L140" s="148"/>
      <c r="M140" s="148"/>
      <c r="N140" s="148"/>
    </row>
    <row r="141" spans="1:14" ht="1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1:14" ht="1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1:18" ht="23.25">
      <c r="A143" s="259" t="s">
        <v>121</v>
      </c>
      <c r="B143" s="259"/>
      <c r="C143" s="259"/>
      <c r="D143" s="259"/>
      <c r="E143" s="259"/>
      <c r="F143" s="259"/>
      <c r="G143" s="259"/>
      <c r="H143" s="259"/>
      <c r="I143" s="259"/>
      <c r="J143" s="259"/>
      <c r="K143" s="260"/>
      <c r="L143" s="260"/>
      <c r="M143" s="260"/>
      <c r="N143" s="260"/>
      <c r="O143" s="260"/>
      <c r="P143" s="260"/>
      <c r="Q143" s="260"/>
      <c r="R143" s="260"/>
    </row>
    <row r="145" spans="1:14" ht="15.75">
      <c r="A145" s="148"/>
      <c r="B145" s="148"/>
      <c r="C145" s="179" t="s">
        <v>122</v>
      </c>
      <c r="D145" s="148"/>
      <c r="E145" s="148"/>
      <c r="F145" s="148"/>
      <c r="G145" s="148"/>
      <c r="H145" s="179" t="s">
        <v>123</v>
      </c>
      <c r="I145" s="148"/>
      <c r="J145" s="148"/>
      <c r="K145" s="148"/>
      <c r="L145" s="148"/>
      <c r="M145" s="148"/>
      <c r="N145" s="148"/>
    </row>
    <row r="146" spans="1:14" ht="15">
      <c r="A146" s="148"/>
      <c r="B146" s="148"/>
      <c r="C146" s="165" t="s">
        <v>82</v>
      </c>
      <c r="D146" s="148"/>
      <c r="E146" s="148"/>
      <c r="F146" s="148"/>
      <c r="G146" s="148"/>
      <c r="H146" s="165" t="s">
        <v>83</v>
      </c>
      <c r="I146" s="148"/>
      <c r="J146" s="148"/>
      <c r="K146" s="148"/>
      <c r="L146" s="148"/>
      <c r="M146" s="148"/>
      <c r="N146" s="148"/>
    </row>
    <row r="147" spans="1:14" ht="15">
      <c r="A147" s="148"/>
      <c r="B147" s="148"/>
      <c r="C147" s="148"/>
      <c r="D147" s="148"/>
      <c r="E147" s="158" t="s">
        <v>240</v>
      </c>
      <c r="F147" s="158"/>
      <c r="G147" s="158"/>
      <c r="H147" s="148"/>
      <c r="I147" s="148"/>
      <c r="J147" s="158" t="s">
        <v>240</v>
      </c>
      <c r="K147" s="158"/>
      <c r="L147" s="158"/>
      <c r="M147" s="158"/>
      <c r="N147" s="148"/>
    </row>
    <row r="148" spans="1:14" ht="16.5" thickBot="1">
      <c r="A148" s="148"/>
      <c r="B148" s="148"/>
      <c r="C148" s="148"/>
      <c r="D148" s="148"/>
      <c r="E148" s="182" t="s">
        <v>112</v>
      </c>
      <c r="F148" s="182"/>
      <c r="G148" s="186">
        <v>0</v>
      </c>
      <c r="H148" s="148"/>
      <c r="I148" s="148"/>
      <c r="J148" s="182" t="s">
        <v>112</v>
      </c>
      <c r="K148" s="182"/>
      <c r="L148" s="186">
        <v>0</v>
      </c>
      <c r="M148" s="187"/>
      <c r="N148" s="148"/>
    </row>
    <row r="149" spans="1:23" ht="15.75">
      <c r="A149" s="148"/>
      <c r="B149" s="148"/>
      <c r="C149" s="148"/>
      <c r="D149" s="148"/>
      <c r="E149" s="182" t="s">
        <v>114</v>
      </c>
      <c r="F149" s="182"/>
      <c r="G149" s="186">
        <v>0</v>
      </c>
      <c r="H149" s="148"/>
      <c r="I149" s="148"/>
      <c r="J149" s="182" t="s">
        <v>114</v>
      </c>
      <c r="K149" s="182"/>
      <c r="L149" s="186">
        <v>0</v>
      </c>
      <c r="M149" s="187"/>
      <c r="N149" s="148"/>
      <c r="W149" s="114"/>
    </row>
    <row r="150" spans="1:23" ht="15.75">
      <c r="A150" s="148"/>
      <c r="B150" s="148"/>
      <c r="C150" s="148"/>
      <c r="D150" s="148"/>
      <c r="E150" s="182" t="s">
        <v>113</v>
      </c>
      <c r="F150" s="182"/>
      <c r="G150" s="186">
        <v>0</v>
      </c>
      <c r="H150" s="148"/>
      <c r="I150" s="148"/>
      <c r="J150" s="182" t="s">
        <v>113</v>
      </c>
      <c r="K150" s="182"/>
      <c r="L150" s="186">
        <v>0</v>
      </c>
      <c r="M150" s="187"/>
      <c r="N150" s="148"/>
      <c r="W150" s="115" t="s">
        <v>243</v>
      </c>
    </row>
    <row r="151" spans="1:23" ht="15">
      <c r="A151" s="148"/>
      <c r="B151" s="148"/>
      <c r="C151" s="148"/>
      <c r="D151" s="148"/>
      <c r="E151" s="182" t="s">
        <v>241</v>
      </c>
      <c r="F151" s="182"/>
      <c r="G151" s="222"/>
      <c r="H151" s="148"/>
      <c r="I151" s="148"/>
      <c r="J151" s="182" t="s">
        <v>241</v>
      </c>
      <c r="K151" s="182"/>
      <c r="L151" s="222"/>
      <c r="M151" s="158"/>
      <c r="N151" s="148"/>
      <c r="W151" s="115" t="s">
        <v>244</v>
      </c>
    </row>
    <row r="152" spans="1:23" ht="16.5" thickBot="1">
      <c r="A152" s="148"/>
      <c r="B152" s="148"/>
      <c r="C152" s="148"/>
      <c r="D152" s="148" t="s">
        <v>90</v>
      </c>
      <c r="E152" s="220">
        <v>0</v>
      </c>
      <c r="F152" s="148"/>
      <c r="G152" s="148"/>
      <c r="H152" s="148"/>
      <c r="I152" s="148" t="s">
        <v>90</v>
      </c>
      <c r="J152" s="220">
        <v>0</v>
      </c>
      <c r="K152" s="148"/>
      <c r="L152" s="148"/>
      <c r="M152" s="158"/>
      <c r="N152" s="148"/>
      <c r="W152" s="116" t="s">
        <v>245</v>
      </c>
    </row>
    <row r="153" spans="1:14" ht="15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58"/>
      <c r="N153" s="148"/>
    </row>
    <row r="154" spans="1:14" ht="15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58"/>
      <c r="N154" s="148"/>
    </row>
    <row r="155" spans="1:14" ht="15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58"/>
      <c r="N155" s="148"/>
    </row>
    <row r="156" spans="1:14" ht="1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58"/>
      <c r="N156" s="148"/>
    </row>
    <row r="157" spans="1:14" ht="15.75">
      <c r="A157" s="148"/>
      <c r="B157" s="148"/>
      <c r="C157" s="179" t="s">
        <v>124</v>
      </c>
      <c r="D157" s="148"/>
      <c r="E157" s="148"/>
      <c r="F157" s="148"/>
      <c r="G157" s="148"/>
      <c r="H157" s="179" t="s">
        <v>242</v>
      </c>
      <c r="I157" s="179"/>
      <c r="J157" s="148"/>
      <c r="K157" s="148"/>
      <c r="L157" s="148"/>
      <c r="M157" s="158"/>
      <c r="N157" s="148"/>
    </row>
    <row r="158" spans="1:14" ht="15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58"/>
      <c r="N158" s="148"/>
    </row>
    <row r="159" spans="1:14" ht="15.75">
      <c r="A159" s="148"/>
      <c r="B159" s="148"/>
      <c r="C159" s="148"/>
      <c r="D159" s="148"/>
      <c r="E159" s="158" t="s">
        <v>240</v>
      </c>
      <c r="F159" s="158"/>
      <c r="G159" s="158"/>
      <c r="H159" s="148"/>
      <c r="I159" s="148"/>
      <c r="J159" s="158" t="s">
        <v>240</v>
      </c>
      <c r="K159" s="158"/>
      <c r="L159" s="158"/>
      <c r="M159" s="158"/>
      <c r="N159" s="206" t="s">
        <v>222</v>
      </c>
    </row>
    <row r="160" spans="1:14" ht="15.75">
      <c r="A160" s="148"/>
      <c r="B160" s="148"/>
      <c r="C160" s="148"/>
      <c r="D160" s="148"/>
      <c r="E160" s="182" t="s">
        <v>112</v>
      </c>
      <c r="F160" s="182"/>
      <c r="G160" s="186">
        <v>0</v>
      </c>
      <c r="H160" s="148"/>
      <c r="I160" s="148"/>
      <c r="J160" s="182" t="s">
        <v>112</v>
      </c>
      <c r="K160" s="182"/>
      <c r="L160" s="186">
        <v>0</v>
      </c>
      <c r="M160" s="187"/>
      <c r="N160" s="142"/>
    </row>
    <row r="161" spans="1:14" ht="15.75">
      <c r="A161" s="148"/>
      <c r="B161" s="148"/>
      <c r="C161" s="148"/>
      <c r="D161" s="148"/>
      <c r="E161" s="182" t="s">
        <v>114</v>
      </c>
      <c r="F161" s="182"/>
      <c r="G161" s="186">
        <v>0</v>
      </c>
      <c r="H161" s="148"/>
      <c r="I161" s="148"/>
      <c r="J161" s="182" t="s">
        <v>114</v>
      </c>
      <c r="K161" s="182"/>
      <c r="L161" s="186">
        <v>0</v>
      </c>
      <c r="M161" s="187"/>
      <c r="N161" s="143" t="s">
        <v>229</v>
      </c>
    </row>
    <row r="162" spans="1:14" ht="15.75">
      <c r="A162" s="148"/>
      <c r="B162" s="148"/>
      <c r="C162" s="148"/>
      <c r="D162" s="148"/>
      <c r="E162" s="182" t="s">
        <v>113</v>
      </c>
      <c r="F162" s="182"/>
      <c r="G162" s="186">
        <v>0</v>
      </c>
      <c r="H162" s="148"/>
      <c r="I162" s="148"/>
      <c r="J162" s="182" t="s">
        <v>113</v>
      </c>
      <c r="K162" s="182"/>
      <c r="L162" s="186">
        <v>0</v>
      </c>
      <c r="M162" s="187"/>
      <c r="N162" s="143" t="s">
        <v>211</v>
      </c>
    </row>
    <row r="163" spans="1:14" ht="15">
      <c r="A163" s="148"/>
      <c r="B163" s="148"/>
      <c r="C163" s="148"/>
      <c r="D163" s="148"/>
      <c r="E163" s="182" t="s">
        <v>241</v>
      </c>
      <c r="F163" s="182"/>
      <c r="G163" s="222"/>
      <c r="H163" s="148"/>
      <c r="I163" s="148"/>
      <c r="J163" s="182" t="s">
        <v>241</v>
      </c>
      <c r="K163" s="182"/>
      <c r="L163" s="222"/>
      <c r="M163" s="158"/>
      <c r="N163" s="144" t="s">
        <v>93</v>
      </c>
    </row>
    <row r="164" spans="1:14" ht="15.75">
      <c r="A164" s="148"/>
      <c r="B164" s="148"/>
      <c r="C164" s="148"/>
      <c r="D164" s="148" t="s">
        <v>90</v>
      </c>
      <c r="E164" s="220">
        <v>0</v>
      </c>
      <c r="F164" s="148"/>
      <c r="G164" s="148"/>
      <c r="H164" s="148"/>
      <c r="I164" s="148" t="s">
        <v>90</v>
      </c>
      <c r="J164" s="220">
        <v>0</v>
      </c>
      <c r="K164" s="148"/>
      <c r="L164" s="148"/>
      <c r="M164" s="148"/>
      <c r="N164" s="143" t="s">
        <v>212</v>
      </c>
    </row>
    <row r="165" spans="1:14" ht="15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5" t="s">
        <v>131</v>
      </c>
    </row>
    <row r="166" spans="1:14" ht="15.75">
      <c r="A166" s="148"/>
      <c r="B166" s="148"/>
      <c r="C166" s="179" t="s">
        <v>125</v>
      </c>
      <c r="D166" s="179"/>
      <c r="E166" s="179"/>
      <c r="F166" s="179"/>
      <c r="G166" s="179"/>
      <c r="H166" s="179"/>
      <c r="I166" s="148"/>
      <c r="J166" s="148"/>
      <c r="K166" s="148"/>
      <c r="L166" s="148"/>
      <c r="M166" s="148"/>
      <c r="N166" s="145" t="s">
        <v>214</v>
      </c>
    </row>
    <row r="167" spans="1:13" ht="15">
      <c r="A167" s="148"/>
      <c r="B167" s="148"/>
      <c r="C167" s="148"/>
      <c r="D167" s="148"/>
      <c r="E167" s="148"/>
      <c r="F167" s="148"/>
      <c r="G167" s="148"/>
      <c r="H167" s="148"/>
      <c r="I167" s="148"/>
      <c r="J167" s="158"/>
      <c r="K167" s="158"/>
      <c r="L167" s="148"/>
      <c r="M167" s="148"/>
    </row>
    <row r="168" spans="1:14" ht="18">
      <c r="A168" s="148"/>
      <c r="B168" s="148"/>
      <c r="C168" s="148"/>
      <c r="D168" s="148"/>
      <c r="E168" s="158" t="s">
        <v>240</v>
      </c>
      <c r="F168" s="158"/>
      <c r="G168" s="158"/>
      <c r="H168" s="148"/>
      <c r="I168" s="148"/>
      <c r="J168" s="158"/>
      <c r="K168" s="158"/>
      <c r="L168" s="158"/>
      <c r="M168" s="148"/>
      <c r="N168" s="244" t="s">
        <v>202</v>
      </c>
    </row>
    <row r="169" spans="1:14" ht="15.75">
      <c r="A169" s="148"/>
      <c r="B169" s="148"/>
      <c r="C169" s="148"/>
      <c r="D169" s="148"/>
      <c r="E169" s="182" t="s">
        <v>112</v>
      </c>
      <c r="F169" s="182"/>
      <c r="G169" s="186">
        <v>0</v>
      </c>
      <c r="H169" s="148"/>
      <c r="I169" s="148"/>
      <c r="J169" s="158"/>
      <c r="K169" s="158"/>
      <c r="L169" s="158"/>
      <c r="M169" s="148"/>
      <c r="N169" s="148"/>
    </row>
    <row r="170" spans="1:14" ht="15.75">
      <c r="A170" s="148"/>
      <c r="B170" s="148"/>
      <c r="C170" s="148"/>
      <c r="D170" s="148"/>
      <c r="E170" s="182" t="s">
        <v>114</v>
      </c>
      <c r="F170" s="182"/>
      <c r="G170" s="186">
        <v>0</v>
      </c>
      <c r="H170" s="148"/>
      <c r="I170" s="148"/>
      <c r="J170" s="158"/>
      <c r="K170" s="158"/>
      <c r="L170" s="158"/>
      <c r="M170" s="148"/>
      <c r="N170" s="148"/>
    </row>
    <row r="171" spans="1:14" ht="15.75">
      <c r="A171" s="148"/>
      <c r="B171" s="148"/>
      <c r="C171" s="148"/>
      <c r="D171" s="148"/>
      <c r="E171" s="182" t="s">
        <v>113</v>
      </c>
      <c r="F171" s="182"/>
      <c r="G171" s="186">
        <v>0</v>
      </c>
      <c r="H171" s="148"/>
      <c r="I171" s="148"/>
      <c r="J171" s="158"/>
      <c r="K171" s="158"/>
      <c r="L171" s="158"/>
      <c r="M171" s="148"/>
      <c r="N171" s="148"/>
    </row>
    <row r="172" spans="1:14" ht="15">
      <c r="A172" s="148"/>
      <c r="B172" s="148"/>
      <c r="C172" s="148"/>
      <c r="D172" s="148"/>
      <c r="E172" s="182" t="s">
        <v>241</v>
      </c>
      <c r="F172" s="182"/>
      <c r="G172" s="222"/>
      <c r="H172" s="148"/>
      <c r="I172" s="148"/>
      <c r="J172" s="158"/>
      <c r="K172" s="158"/>
      <c r="L172" s="158"/>
      <c r="M172" s="148"/>
      <c r="N172" s="148"/>
    </row>
    <row r="173" spans="1:14" ht="15.75">
      <c r="A173" s="148"/>
      <c r="B173" s="148"/>
      <c r="C173" s="148"/>
      <c r="D173" s="148" t="s">
        <v>90</v>
      </c>
      <c r="E173" s="220">
        <v>0</v>
      </c>
      <c r="F173" s="148"/>
      <c r="G173" s="148"/>
      <c r="H173" s="148"/>
      <c r="I173" s="148"/>
      <c r="J173" s="187"/>
      <c r="K173" s="158"/>
      <c r="L173" s="158"/>
      <c r="M173" s="148"/>
      <c r="N173" s="148"/>
    </row>
    <row r="174" spans="1:14" ht="15.75">
      <c r="A174" s="148"/>
      <c r="B174" s="148"/>
      <c r="C174" s="179" t="s">
        <v>126</v>
      </c>
      <c r="D174" s="179"/>
      <c r="E174" s="179"/>
      <c r="F174" s="179"/>
      <c r="G174" s="179"/>
      <c r="H174" s="179"/>
      <c r="I174" s="148"/>
      <c r="J174" s="158"/>
      <c r="K174" s="158"/>
      <c r="L174" s="158"/>
      <c r="M174" s="148"/>
      <c r="N174" s="148"/>
    </row>
    <row r="175" spans="1:14" ht="15">
      <c r="A175" s="148"/>
      <c r="B175" s="148"/>
      <c r="C175" s="148"/>
      <c r="D175" s="148"/>
      <c r="E175" s="148"/>
      <c r="F175" s="148"/>
      <c r="G175" s="148"/>
      <c r="H175" s="148"/>
      <c r="I175" s="148"/>
      <c r="J175" s="158"/>
      <c r="K175" s="158"/>
      <c r="L175" s="158"/>
      <c r="M175" s="158"/>
      <c r="N175" s="148"/>
    </row>
    <row r="176" spans="1:14" ht="15">
      <c r="A176" s="148"/>
      <c r="B176" s="148"/>
      <c r="C176" s="148"/>
      <c r="D176" s="148"/>
      <c r="E176" s="158" t="s">
        <v>240</v>
      </c>
      <c r="F176" s="158"/>
      <c r="G176" s="158"/>
      <c r="H176" s="148"/>
      <c r="I176" s="148"/>
      <c r="J176" s="158"/>
      <c r="K176" s="158"/>
      <c r="L176" s="158"/>
      <c r="M176" s="158"/>
      <c r="N176" s="148"/>
    </row>
    <row r="177" spans="1:14" ht="15.75">
      <c r="A177" s="148"/>
      <c r="B177" s="148"/>
      <c r="C177" s="148"/>
      <c r="D177" s="148"/>
      <c r="E177" s="182" t="s">
        <v>112</v>
      </c>
      <c r="F177" s="182"/>
      <c r="G177" s="186">
        <v>0</v>
      </c>
      <c r="H177" s="148"/>
      <c r="I177" s="148"/>
      <c r="J177" s="158"/>
      <c r="K177" s="158"/>
      <c r="L177" s="158"/>
      <c r="M177" s="158"/>
      <c r="N177" s="148"/>
    </row>
    <row r="178" spans="1:14" ht="15.75">
      <c r="A178" s="148"/>
      <c r="B178" s="148"/>
      <c r="C178" s="148"/>
      <c r="D178" s="148"/>
      <c r="E178" s="182" t="s">
        <v>114</v>
      </c>
      <c r="F178" s="182"/>
      <c r="G178" s="186">
        <v>0</v>
      </c>
      <c r="H178" s="148"/>
      <c r="I178" s="148"/>
      <c r="J178" s="158"/>
      <c r="K178" s="158"/>
      <c r="L178" s="158"/>
      <c r="M178" s="158"/>
      <c r="N178" s="148"/>
    </row>
    <row r="179" spans="1:14" ht="15.75">
      <c r="A179" s="148"/>
      <c r="B179" s="148"/>
      <c r="C179" s="148"/>
      <c r="D179" s="148"/>
      <c r="E179" s="182" t="s">
        <v>113</v>
      </c>
      <c r="F179" s="182"/>
      <c r="G179" s="186">
        <v>0</v>
      </c>
      <c r="H179" s="148"/>
      <c r="I179" s="148"/>
      <c r="J179" s="158"/>
      <c r="K179" s="158"/>
      <c r="L179" s="158"/>
      <c r="M179" s="158"/>
      <c r="N179" s="148"/>
    </row>
    <row r="180" spans="1:14" ht="15">
      <c r="A180" s="148"/>
      <c r="B180" s="148"/>
      <c r="C180" s="148"/>
      <c r="D180" s="148"/>
      <c r="E180" s="182" t="s">
        <v>241</v>
      </c>
      <c r="F180" s="182"/>
      <c r="G180" s="222"/>
      <c r="H180" s="148"/>
      <c r="I180" s="148"/>
      <c r="J180" s="158"/>
      <c r="K180" s="158"/>
      <c r="L180" s="158"/>
      <c r="M180" s="158"/>
      <c r="N180" s="148"/>
    </row>
    <row r="181" spans="1:14" ht="15.75">
      <c r="A181" s="148"/>
      <c r="B181" s="148"/>
      <c r="C181" s="148"/>
      <c r="D181" s="148" t="s">
        <v>90</v>
      </c>
      <c r="E181" s="220">
        <v>0</v>
      </c>
      <c r="F181" s="148"/>
      <c r="G181" s="148"/>
      <c r="H181" s="148"/>
      <c r="I181" s="148"/>
      <c r="J181" s="187"/>
      <c r="K181" s="158"/>
      <c r="L181" s="158"/>
      <c r="M181" s="158"/>
      <c r="N181" s="148"/>
    </row>
    <row r="182" spans="1:14" ht="15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</row>
    <row r="183" spans="2:8" ht="12.75">
      <c r="B183" s="20"/>
      <c r="H183" s="20"/>
    </row>
    <row r="184" spans="1:18" ht="24" customHeight="1">
      <c r="A184" s="261"/>
      <c r="B184" s="261"/>
      <c r="C184" s="261"/>
      <c r="D184" s="261"/>
      <c r="E184" s="261"/>
      <c r="F184" s="261"/>
      <c r="G184" s="261"/>
      <c r="H184" s="261"/>
      <c r="I184" s="261"/>
      <c r="J184" s="261"/>
      <c r="K184" s="262"/>
      <c r="L184" s="262"/>
      <c r="M184" s="262"/>
      <c r="N184" s="262"/>
      <c r="O184" s="262"/>
      <c r="P184" s="262"/>
      <c r="Q184" s="262"/>
      <c r="R184" s="262"/>
    </row>
    <row r="187" spans="1:18" ht="26.25">
      <c r="A187" s="256" t="s">
        <v>127</v>
      </c>
      <c r="B187" s="257"/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</row>
  </sheetData>
  <mergeCells count="15">
    <mergeCell ref="A4:R4"/>
    <mergeCell ref="A12:R12"/>
    <mergeCell ref="A44:R44"/>
    <mergeCell ref="A69:R69"/>
    <mergeCell ref="B15:C15"/>
    <mergeCell ref="H15:I15"/>
    <mergeCell ref="A187:R187"/>
    <mergeCell ref="B25:C25"/>
    <mergeCell ref="H25:I25"/>
    <mergeCell ref="B34:C34"/>
    <mergeCell ref="H34:I34"/>
    <mergeCell ref="A87:R87"/>
    <mergeCell ref="A110:R110"/>
    <mergeCell ref="A143:R143"/>
    <mergeCell ref="A184:R184"/>
  </mergeCells>
  <dataValidations count="4">
    <dataValidation type="list" allowBlank="1" showInputMessage="1" showErrorMessage="1" sqref="L180:M180 L172">
      <formula1>#REF!</formula1>
    </dataValidation>
    <dataValidation type="list" allowBlank="1" showInputMessage="1" showErrorMessage="1" sqref="G151 L163:M163 G180 G172 G163 L151:M151">
      <formula1>$W$149:$W$152</formula1>
    </dataValidation>
    <dataValidation type="list" allowBlank="1" showInputMessage="1" showErrorMessage="1" sqref="K105 K98 K93 C75:D75 G75 C21:D21 H66 C66:D66 H55 C55:D55 H41:H43 C41:D43 H32 C32:D32 H21">
      <formula1>$V$13:$V$27</formula1>
    </dataValidation>
    <dataValidation type="list" allowBlank="1" showInputMessage="1" showErrorMessage="1" sqref="H82">
      <formula1>$K$80:$K$81</formula1>
    </dataValidation>
  </dataValidations>
  <hyperlinks>
    <hyperlink ref="C10" location="Input!A56" display="Freezing"/>
    <hyperlink ref="D9" location="Input!B76" display="Dishwashing"/>
    <hyperlink ref="D10" location="Input!I91" display="Washing/Drying"/>
    <hyperlink ref="F9" location="Input!G117" display="Entertainment"/>
    <hyperlink ref="F10" location="Input!G163" display="Office"/>
    <hyperlink ref="L62" location="Results!A1" display="Results"/>
    <hyperlink ref="L82" location="Results!A1" display="Results"/>
    <hyperlink ref="M103" location="Results!A1" display="Results"/>
    <hyperlink ref="N136" location="Results!A1" display="Results"/>
    <hyperlink ref="N168" location="Results!A1" display="Results"/>
    <hyperlink ref="L55" location="Input!G28" display="Cooling"/>
    <hyperlink ref="L56" location="Input!G57" display="Freezing"/>
    <hyperlink ref="L57" location="Input!G78" display="Dishwashing"/>
    <hyperlink ref="L58" location="Input!G99" display="Washing/Drying"/>
    <hyperlink ref="L59" location="Input!G133" display="Entertainment"/>
    <hyperlink ref="L60" location="Input!G173" display="Office"/>
    <hyperlink ref="L75" location="Input!G28" display="Cooling"/>
    <hyperlink ref="L76" location="Input!G57" display="Freezing"/>
    <hyperlink ref="L77" location="Input!G78" display="Dishwashing"/>
    <hyperlink ref="L78" location="Input!G99" display="Washing/Drying"/>
    <hyperlink ref="L79" location="Input!G133" display="Entertainment"/>
    <hyperlink ref="L80" location="Input!G173" display="Office"/>
    <hyperlink ref="M96" location="Input!G28" display="Cooling"/>
    <hyperlink ref="M97" location="Input!G57" display="Freezing"/>
    <hyperlink ref="M98" location="Input!G78" display="Dishwashing"/>
    <hyperlink ref="M99" location="Input!G99" display="Washing/Drying"/>
    <hyperlink ref="M100" location="Input!G133" display="Entertainment"/>
    <hyperlink ref="M101" location="Input!G173" display="Office"/>
    <hyperlink ref="N129" location="Input!G28" display="Cooling"/>
    <hyperlink ref="N130" location="Input!G57" display="Freezing"/>
    <hyperlink ref="N131" location="Input!G78" display="Dishwashing"/>
    <hyperlink ref="N132" location="Input!G99" display="Washing/Drying"/>
    <hyperlink ref="N133" location="Input!G133" display="Entertainment"/>
    <hyperlink ref="N134" location="Input!G173" display="Office"/>
    <hyperlink ref="N161" location="Input!G28" display="Cooling"/>
    <hyperlink ref="N162" location="Input!G57" display="Freezing"/>
    <hyperlink ref="N163" location="Input!G78" display="Dishwashing"/>
    <hyperlink ref="N164" location="Input!G99" display="Washing/Drying"/>
    <hyperlink ref="N165" location="Input!G133" display="Entertainment"/>
    <hyperlink ref="N166" location="Input!G173" display="Office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T32"/>
  <sheetViews>
    <sheetView showGridLines="0" workbookViewId="0" topLeftCell="A1">
      <selection activeCell="D32" sqref="D32"/>
    </sheetView>
  </sheetViews>
  <sheetFormatPr defaultColWidth="9.140625" defaultRowHeight="12.75"/>
  <cols>
    <col min="1" max="1" width="16.7109375" style="0" customWidth="1"/>
    <col min="2" max="2" width="12.00390625" style="0" customWidth="1"/>
    <col min="3" max="3" width="10.8515625" style="0" customWidth="1"/>
    <col min="4" max="4" width="11.421875" style="0" customWidth="1"/>
    <col min="5" max="5" width="11.8515625" style="0" customWidth="1"/>
    <col min="6" max="6" width="12.7109375" style="0" customWidth="1"/>
    <col min="7" max="7" width="10.57421875" style="0" customWidth="1"/>
    <col min="8" max="8" width="15.00390625" style="0" bestFit="1" customWidth="1"/>
    <col min="9" max="9" width="13.00390625" style="0" bestFit="1" customWidth="1"/>
    <col min="10" max="10" width="12.421875" style="0" bestFit="1" customWidth="1"/>
    <col min="11" max="11" width="13.00390625" style="0" customWidth="1"/>
    <col min="12" max="12" width="20.8515625" style="0" bestFit="1" customWidth="1"/>
    <col min="13" max="16384" width="11.421875" style="0" customWidth="1"/>
  </cols>
  <sheetData>
    <row r="1" spans="1:20" s="205" customFormat="1" ht="41.25" customHeight="1">
      <c r="A1" s="210" t="s">
        <v>202</v>
      </c>
      <c r="M1" s="230"/>
      <c r="N1" s="230"/>
      <c r="O1" s="230"/>
      <c r="P1" s="230"/>
      <c r="Q1" s="230"/>
      <c r="R1" s="230"/>
      <c r="S1" s="230"/>
      <c r="T1" s="230"/>
    </row>
    <row r="2" spans="1:12" s="211" customFormat="1" ht="12.75" customHeight="1">
      <c r="A2" s="264"/>
      <c r="B2" s="264"/>
      <c r="C2" s="264"/>
      <c r="D2" s="264"/>
      <c r="E2" s="264"/>
      <c r="F2" s="264"/>
      <c r="G2" s="264"/>
      <c r="H2" s="264"/>
      <c r="I2" s="265"/>
      <c r="J2" s="265"/>
      <c r="K2" s="265"/>
      <c r="L2" s="265"/>
    </row>
    <row r="3" spans="2:20" s="228" customFormat="1" ht="58.5" customHeight="1" thickBot="1">
      <c r="B3" s="268" t="s">
        <v>261</v>
      </c>
      <c r="C3" s="268"/>
      <c r="D3" s="268" t="s">
        <v>260</v>
      </c>
      <c r="E3" s="268"/>
      <c r="F3" s="268" t="s">
        <v>264</v>
      </c>
      <c r="G3" s="268"/>
      <c r="H3" s="268"/>
      <c r="I3" s="231" t="s">
        <v>265</v>
      </c>
      <c r="J3" s="231" t="s">
        <v>265</v>
      </c>
      <c r="K3" s="231" t="s">
        <v>264</v>
      </c>
      <c r="L3" s="231" t="s">
        <v>263</v>
      </c>
      <c r="M3" s="229"/>
      <c r="N3" s="229"/>
      <c r="O3" s="229"/>
      <c r="P3" s="229"/>
      <c r="Q3" s="229"/>
      <c r="R3" s="229"/>
      <c r="S3" s="229"/>
      <c r="T3" s="229"/>
    </row>
    <row r="4" spans="1:12" ht="29.25" customHeight="1" thickBot="1">
      <c r="A4" s="208"/>
      <c r="B4" s="209" t="s">
        <v>135</v>
      </c>
      <c r="C4" s="209" t="s">
        <v>14</v>
      </c>
      <c r="D4" s="209" t="s">
        <v>135</v>
      </c>
      <c r="E4" s="209" t="s">
        <v>14</v>
      </c>
      <c r="F4" s="209" t="s">
        <v>135</v>
      </c>
      <c r="G4" s="209" t="s">
        <v>14</v>
      </c>
      <c r="H4" s="209" t="s">
        <v>262</v>
      </c>
      <c r="I4" s="209" t="s">
        <v>135</v>
      </c>
      <c r="J4" s="209" t="s">
        <v>135</v>
      </c>
      <c r="K4" s="209" t="s">
        <v>262</v>
      </c>
      <c r="L4" s="209" t="s">
        <v>262</v>
      </c>
    </row>
    <row r="5" spans="1:12" ht="6.75" customHeight="1">
      <c r="A5" s="131"/>
      <c r="B5" s="64"/>
      <c r="C5" s="64"/>
      <c r="D5" s="64"/>
      <c r="E5" s="64"/>
      <c r="F5" s="64"/>
      <c r="G5" s="64"/>
      <c r="H5" s="64"/>
      <c r="I5" s="64"/>
      <c r="J5" s="64"/>
      <c r="K5" s="64"/>
      <c r="L5" s="132"/>
    </row>
    <row r="6" spans="1:12" ht="12.75">
      <c r="A6" s="133" t="s">
        <v>95</v>
      </c>
      <c r="B6" s="73">
        <f>Kalkuláció!B10</f>
        <v>0</v>
      </c>
      <c r="C6" s="212">
        <f>B6*Kalkuláció!B73</f>
        <v>0</v>
      </c>
      <c r="D6" s="73">
        <f>Kalkuláció!B11</f>
        <v>0</v>
      </c>
      <c r="E6" s="212">
        <f>D6*Kalkuláció!B73</f>
        <v>0</v>
      </c>
      <c r="F6" s="73">
        <f>B6-D6</f>
        <v>0</v>
      </c>
      <c r="G6" s="212">
        <f>F6*Kalkuláció!B73</f>
        <v>0</v>
      </c>
      <c r="H6" s="74">
        <f>F6*Adatbevitel!F7</f>
        <v>0</v>
      </c>
      <c r="I6" s="212"/>
      <c r="J6" s="73"/>
      <c r="K6" s="213"/>
      <c r="L6" s="226">
        <f>H6</f>
        <v>0</v>
      </c>
    </row>
    <row r="7" spans="1:12" ht="6" customHeight="1">
      <c r="A7" s="131"/>
      <c r="B7" s="73"/>
      <c r="C7" s="212"/>
      <c r="D7" s="73"/>
      <c r="E7" s="212"/>
      <c r="F7" s="73"/>
      <c r="G7" s="212"/>
      <c r="H7" s="74"/>
      <c r="I7" s="212"/>
      <c r="J7" s="73"/>
      <c r="K7" s="213"/>
      <c r="L7" s="226"/>
    </row>
    <row r="8" spans="1:12" ht="12.75" customHeight="1">
      <c r="A8" s="133" t="s">
        <v>94</v>
      </c>
      <c r="B8" s="73">
        <f>Kalkuláció!B20</f>
        <v>0</v>
      </c>
      <c r="C8" s="212">
        <f>B8*Kalkuláció!B73</f>
        <v>0</v>
      </c>
      <c r="D8" s="73">
        <f>Kalkuláció!B21</f>
        <v>0</v>
      </c>
      <c r="E8" s="212">
        <f>D8*Kalkuláció!B73</f>
        <v>0</v>
      </c>
      <c r="F8" s="73">
        <f>B8-D8</f>
        <v>0</v>
      </c>
      <c r="G8" s="212">
        <f>F8*Kalkuláció!B73</f>
        <v>0</v>
      </c>
      <c r="H8" s="74">
        <f>F8*Adatbevitel!F7</f>
        <v>0</v>
      </c>
      <c r="I8" s="212"/>
      <c r="J8" s="73"/>
      <c r="K8" s="213"/>
      <c r="L8" s="226">
        <f>H8</f>
        <v>0</v>
      </c>
    </row>
    <row r="9" spans="1:12" ht="5.25" customHeight="1">
      <c r="A9" s="131"/>
      <c r="B9" s="73"/>
      <c r="C9" s="212"/>
      <c r="D9" s="73"/>
      <c r="E9" s="212"/>
      <c r="F9" s="73"/>
      <c r="G9" s="212"/>
      <c r="H9" s="74"/>
      <c r="I9" s="212"/>
      <c r="J9" s="73"/>
      <c r="K9" s="213"/>
      <c r="L9" s="226"/>
    </row>
    <row r="10" spans="1:12" ht="12.75" customHeight="1">
      <c r="A10" s="133" t="s">
        <v>96</v>
      </c>
      <c r="B10" s="73">
        <f>Kalkuláció!B34</f>
        <v>0</v>
      </c>
      <c r="C10" s="212">
        <f>B10*Kalkuláció!B73</f>
        <v>0</v>
      </c>
      <c r="D10" s="73">
        <f>Kalkuláció!B35</f>
        <v>0</v>
      </c>
      <c r="E10" s="212">
        <f>D10*Kalkuláció!B73</f>
        <v>0</v>
      </c>
      <c r="F10" s="73">
        <f>B10-D10</f>
        <v>0</v>
      </c>
      <c r="G10" s="212">
        <f>F10*Kalkuláció!B73</f>
        <v>0</v>
      </c>
      <c r="H10" s="74">
        <f>F10*Adatbevitel!F7</f>
        <v>0</v>
      </c>
      <c r="I10" s="212"/>
      <c r="J10" s="73"/>
      <c r="K10" s="213"/>
      <c r="L10" s="226">
        <f>H10</f>
        <v>0</v>
      </c>
    </row>
    <row r="11" spans="1:12" ht="5.25" customHeight="1">
      <c r="A11" s="131"/>
      <c r="B11" s="73"/>
      <c r="C11" s="212"/>
      <c r="D11" s="73"/>
      <c r="E11" s="212"/>
      <c r="F11" s="73"/>
      <c r="G11" s="212"/>
      <c r="H11" s="74"/>
      <c r="I11" s="212"/>
      <c r="J11" s="73"/>
      <c r="K11" s="213"/>
      <c r="L11" s="226"/>
    </row>
    <row r="12" spans="1:12" ht="13.5" customHeight="1">
      <c r="A12" s="133" t="s">
        <v>92</v>
      </c>
      <c r="B12" s="73">
        <f>Kalkuláció!B42</f>
        <v>0</v>
      </c>
      <c r="C12" s="212">
        <f>B12*Kalkuláció!B73</f>
        <v>0</v>
      </c>
      <c r="D12" s="73">
        <f>Kalkuláció!B43</f>
        <v>0</v>
      </c>
      <c r="E12" s="212">
        <f>D12*Kalkuláció!B73</f>
        <v>0</v>
      </c>
      <c r="F12" s="73">
        <f>B12-D12</f>
        <v>0</v>
      </c>
      <c r="G12" s="212">
        <f>F12*Kalkuláció!B73</f>
        <v>0</v>
      </c>
      <c r="H12" s="74">
        <f>F12*Adatbevitel!F7</f>
        <v>0</v>
      </c>
      <c r="I12" s="212"/>
      <c r="J12" s="73"/>
      <c r="K12" s="213"/>
      <c r="L12" s="226">
        <f>H12</f>
        <v>0</v>
      </c>
    </row>
    <row r="13" spans="1:12" ht="5.25" customHeight="1">
      <c r="A13" s="131"/>
      <c r="B13" s="73"/>
      <c r="C13" s="212"/>
      <c r="D13" s="73"/>
      <c r="E13" s="212"/>
      <c r="F13" s="73"/>
      <c r="G13" s="212"/>
      <c r="H13" s="74"/>
      <c r="I13" s="212"/>
      <c r="J13" s="73"/>
      <c r="K13" s="213"/>
      <c r="L13" s="226"/>
    </row>
    <row r="14" spans="1:12" ht="12.75">
      <c r="A14" s="134" t="s">
        <v>97</v>
      </c>
      <c r="B14" s="73">
        <f>Kalkuláció!B54</f>
        <v>0</v>
      </c>
      <c r="C14" s="212">
        <f>B14*Kalkuláció!B73</f>
        <v>0</v>
      </c>
      <c r="D14" s="73">
        <f>Kalkuláció!B55</f>
        <v>0</v>
      </c>
      <c r="E14" s="212">
        <f>D14*Kalkuláció!B73</f>
        <v>0</v>
      </c>
      <c r="F14" s="73">
        <f>B14-D14</f>
        <v>0</v>
      </c>
      <c r="G14" s="212">
        <f>F14*Kalkuláció!B73</f>
        <v>0</v>
      </c>
      <c r="H14" s="74">
        <f>F14*Adatbevitel!F7</f>
        <v>0</v>
      </c>
      <c r="I14" s="212">
        <f>Kalkuláció!C54</f>
        <v>0</v>
      </c>
      <c r="J14" s="73">
        <f>Kalkuláció!C55</f>
        <v>0</v>
      </c>
      <c r="K14" s="213">
        <f>(I14-J14)*Adatbevitel!F7</f>
        <v>0</v>
      </c>
      <c r="L14" s="226">
        <f>H14+K14</f>
        <v>0</v>
      </c>
    </row>
    <row r="15" spans="1:12" ht="5.25" customHeight="1">
      <c r="A15" s="134"/>
      <c r="B15" s="73"/>
      <c r="C15" s="212"/>
      <c r="D15" s="73"/>
      <c r="E15" s="212"/>
      <c r="F15" s="73"/>
      <c r="G15" s="212"/>
      <c r="H15" s="74"/>
      <c r="I15" s="212"/>
      <c r="J15" s="73"/>
      <c r="K15" s="213"/>
      <c r="L15" s="226"/>
    </row>
    <row r="16" spans="1:12" ht="12.75">
      <c r="A16" s="134" t="s">
        <v>134</v>
      </c>
      <c r="B16" s="73">
        <f>Kalkuláció!B64</f>
        <v>0</v>
      </c>
      <c r="C16" s="212">
        <f>B16*Kalkuláció!B73</f>
        <v>0</v>
      </c>
      <c r="D16" s="73">
        <f>Kalkuláció!B65</f>
        <v>0</v>
      </c>
      <c r="E16" s="212">
        <f>D16*Kalkuláció!B73</f>
        <v>0</v>
      </c>
      <c r="F16" s="73">
        <f>B16-D16</f>
        <v>0</v>
      </c>
      <c r="G16" s="212">
        <f>F16*Kalkuláció!B73</f>
        <v>0</v>
      </c>
      <c r="H16" s="74">
        <f>F16*Adatbevitel!F7</f>
        <v>0</v>
      </c>
      <c r="I16" s="212">
        <f>Kalkuláció!C64</f>
        <v>0</v>
      </c>
      <c r="J16" s="73">
        <f>Kalkuláció!C65</f>
        <v>0</v>
      </c>
      <c r="K16" s="213">
        <f>(I16-J16)*Adatbevitel!F7</f>
        <v>0</v>
      </c>
      <c r="L16" s="226">
        <f>H16+K16</f>
        <v>0</v>
      </c>
    </row>
    <row r="17" spans="1:12" ht="5.25" customHeight="1">
      <c r="A17" s="135"/>
      <c r="B17" s="203"/>
      <c r="C17" s="233"/>
      <c r="D17" s="203"/>
      <c r="E17" s="233"/>
      <c r="F17" s="203"/>
      <c r="G17" s="233"/>
      <c r="H17" s="238"/>
      <c r="I17" s="233"/>
      <c r="J17" s="203"/>
      <c r="K17" s="235"/>
      <c r="L17" s="240"/>
    </row>
    <row r="18" spans="1:12" ht="5.25" customHeight="1">
      <c r="A18" s="131"/>
      <c r="B18" s="73"/>
      <c r="C18" s="212"/>
      <c r="D18" s="73"/>
      <c r="E18" s="212"/>
      <c r="F18" s="73"/>
      <c r="G18" s="212"/>
      <c r="H18" s="74"/>
      <c r="I18" s="212"/>
      <c r="J18" s="73"/>
      <c r="K18" s="213"/>
      <c r="L18" s="226"/>
    </row>
    <row r="19" spans="1:12" ht="12.75">
      <c r="A19" s="134" t="s">
        <v>267</v>
      </c>
      <c r="B19" s="232">
        <f>SUM(B5:B17)</f>
        <v>0</v>
      </c>
      <c r="C19" s="234">
        <f>SUM(C5:C17)</f>
        <v>0</v>
      </c>
      <c r="D19" s="232">
        <f aca="true" t="shared" si="0" ref="D19:L19">SUM(D5:D16)</f>
        <v>0</v>
      </c>
      <c r="E19" s="234">
        <f t="shared" si="0"/>
        <v>0</v>
      </c>
      <c r="F19" s="232">
        <f t="shared" si="0"/>
        <v>0</v>
      </c>
      <c r="G19" s="234">
        <f t="shared" si="0"/>
        <v>0</v>
      </c>
      <c r="H19" s="239">
        <f t="shared" si="0"/>
        <v>0</v>
      </c>
      <c r="I19" s="234">
        <f t="shared" si="0"/>
        <v>0</v>
      </c>
      <c r="J19" s="232">
        <f t="shared" si="0"/>
        <v>0</v>
      </c>
      <c r="K19" s="237">
        <f t="shared" si="0"/>
        <v>0</v>
      </c>
      <c r="L19" s="241">
        <f t="shared" si="0"/>
        <v>0</v>
      </c>
    </row>
    <row r="20" spans="1:12" ht="5.25" customHeight="1" thickBot="1">
      <c r="A20" s="136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37"/>
    </row>
    <row r="21" spans="1:12" ht="14.25" thickBot="1" thickTop="1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40"/>
    </row>
    <row r="22" ht="13.5" thickBot="1"/>
    <row r="23" spans="6:7" ht="12.75">
      <c r="F23" s="266" t="s">
        <v>266</v>
      </c>
      <c r="G23" s="267"/>
    </row>
    <row r="24" spans="6:7" ht="15">
      <c r="F24" s="143" t="s">
        <v>229</v>
      </c>
      <c r="G24" s="189"/>
    </row>
    <row r="25" spans="6:7" ht="15">
      <c r="F25" s="143" t="s">
        <v>211</v>
      </c>
      <c r="G25" s="189"/>
    </row>
    <row r="26" spans="6:7" ht="15">
      <c r="F26" s="144" t="s">
        <v>93</v>
      </c>
      <c r="G26" s="189"/>
    </row>
    <row r="27" spans="6:7" ht="15">
      <c r="F27" s="143" t="s">
        <v>212</v>
      </c>
      <c r="G27" s="189"/>
    </row>
    <row r="28" spans="6:7" ht="15">
      <c r="F28" s="145" t="s">
        <v>131</v>
      </c>
      <c r="G28" s="189"/>
    </row>
    <row r="29" spans="6:7" ht="15.75" thickBot="1">
      <c r="F29" s="145" t="s">
        <v>214</v>
      </c>
      <c r="G29" s="190"/>
    </row>
    <row r="30" ht="12.75">
      <c r="A30" s="120"/>
    </row>
    <row r="32" spans="13:20" s="195" customFormat="1" ht="12.75">
      <c r="M32" s="211"/>
      <c r="N32" s="211"/>
      <c r="O32" s="211"/>
      <c r="P32" s="211"/>
      <c r="Q32" s="211"/>
      <c r="R32" s="211"/>
      <c r="S32" s="211"/>
      <c r="T32" s="211"/>
    </row>
  </sheetData>
  <mergeCells count="5">
    <mergeCell ref="A2:L2"/>
    <mergeCell ref="F23:G23"/>
    <mergeCell ref="B3:C3"/>
    <mergeCell ref="D3:E3"/>
    <mergeCell ref="F3:H3"/>
  </mergeCells>
  <hyperlinks>
    <hyperlink ref="F24" location="Input!G28" display="Cooling"/>
    <hyperlink ref="F25" location="Input!G57" display="Freezing"/>
    <hyperlink ref="F26" location="Input!G78" display="Dishwashing"/>
    <hyperlink ref="F27" location="Input!G99" display="Washing/Drying"/>
    <hyperlink ref="F28" location="Input!G133" display="Entertainment"/>
    <hyperlink ref="F29" location="Input!G173" display="Offic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M73"/>
  <sheetViews>
    <sheetView showGridLines="0" workbookViewId="0" topLeftCell="A34">
      <selection activeCell="A71" sqref="A71"/>
    </sheetView>
  </sheetViews>
  <sheetFormatPr defaultColWidth="9.140625" defaultRowHeight="12.75"/>
  <cols>
    <col min="1" max="1" width="37.8515625" style="0" customWidth="1"/>
    <col min="2" max="2" width="25.7109375" style="0" customWidth="1"/>
    <col min="3" max="3" width="15.8515625" style="0" customWidth="1"/>
    <col min="4" max="4" width="24.7109375" style="6" bestFit="1" customWidth="1"/>
    <col min="5" max="5" width="8.7109375" style="6" bestFit="1" customWidth="1"/>
    <col min="6" max="6" width="9.421875" style="6" customWidth="1"/>
    <col min="7" max="207" width="11.421875" style="6" customWidth="1"/>
    <col min="208" max="16384" width="11.421875" style="0" customWidth="1"/>
  </cols>
  <sheetData>
    <row r="1" spans="1:6" ht="18">
      <c r="A1" s="15" t="s">
        <v>95</v>
      </c>
      <c r="B1" s="5"/>
      <c r="C1" s="5"/>
      <c r="D1" s="16"/>
      <c r="E1" s="16"/>
      <c r="F1" s="16"/>
    </row>
    <row r="2" spans="4:13" ht="12.75">
      <c r="D2" s="46"/>
      <c r="E2" s="6" t="s">
        <v>202</v>
      </c>
      <c r="F2" s="14"/>
      <c r="G2" s="14"/>
      <c r="H2" s="14"/>
      <c r="I2" s="14"/>
      <c r="J2" s="14"/>
      <c r="K2" s="14"/>
      <c r="L2" s="14"/>
      <c r="M2" s="14"/>
    </row>
    <row r="3" spans="1:5" ht="12.75">
      <c r="A3" s="2" t="s">
        <v>268</v>
      </c>
      <c r="B3" s="2"/>
      <c r="C3" s="3">
        <f>IF(Adatbevitel!C21="A++",Ajánlás!B5,IF(Adatbevitel!C21="A+",Ajánlás!C5,IF(Adatbevitel!C21="A",Ajánlás!D5,IF(Adatbevitel!C21="B",Ajánlás!E5,IF(Adatbevitel!C21="C",Ajánlás!F5,IF(Adatbevitel!C21="D",Ajánlás!G5,IF(Adatbevitel!C21="E",Ajánlás!H5,IF(Adatbevitel!C21="F",Ajánlás!I5,0))))))))</f>
        <v>0</v>
      </c>
      <c r="D3" s="47">
        <f>IF(Adatbevitel!C21="G",Ajánlás!J5,IF(Adatbevitel!C21="Initial purchase",Ajánlás!P5,IF(Adatbevitel!C21="1-5y",Ajánlás!K5,IF(Adatbevitel!C21="5-10y",Ajánlás!L5,IF(Adatbevitel!C21="10-20y",Ajánlás!M5,IF(Adatbevitel!C21="20y+",Ajánlás!N5,0))))))</f>
        <v>0</v>
      </c>
      <c r="E3" s="70">
        <f>(Adatbevitel!A21)*(C3+D3)</f>
        <v>0</v>
      </c>
    </row>
    <row r="4" spans="1:5" ht="12.75">
      <c r="A4" s="2" t="s">
        <v>269</v>
      </c>
      <c r="B4" s="2"/>
      <c r="C4" s="3">
        <f>IF(Adatbevitel!H21="A++",Ajánlás!B6,IF(Adatbevitel!H21="A+",Ajánlás!C6,IF(Adatbevitel!H21="A",Ajánlás!D6,IF(Adatbevitel!H21="B",Ajánlás!E6,IF(Adatbevitel!H21="C",Ajánlás!F6,IF(Adatbevitel!H21="D",Ajánlás!G6,IF(Adatbevitel!H21="E",Ajánlás!H6,IF(Adatbevitel!H21="F",Ajánlás!I6,0))))))))</f>
        <v>0</v>
      </c>
      <c r="D4" s="47">
        <f>IF(Adatbevitel!H21="G",Ajánlás!J6,IF(Adatbevitel!H21="Initial purchase",Ajánlás!P6,IF(Adatbevitel!H21="1-5y",Ajánlás!K6,IF(Adatbevitel!H21="5-10y",Ajánlás!L6,IF(Adatbevitel!H21="10-20y",Ajánlás!M6,IF(Adatbevitel!C21="20y+",Ajánlás!N6,0))))))</f>
        <v>0</v>
      </c>
      <c r="E4" s="70">
        <f>(Adatbevitel!E21)*(C4+D4)</f>
        <v>0</v>
      </c>
    </row>
    <row r="5" spans="1:5" ht="12.75">
      <c r="A5" s="2" t="s">
        <v>270</v>
      </c>
      <c r="B5" s="2"/>
      <c r="C5" s="3">
        <f>IF(Adatbevitel!C32="A++",Ajánlás!B7,IF(Adatbevitel!C32="A+",Ajánlás!C7,IF(Adatbevitel!C32="A",Ajánlás!D7,IF(Adatbevitel!C32="B",Ajánlás!E7,IF(Adatbevitel!C32="C",Ajánlás!F7,IF(Adatbevitel!C32="D",Ajánlás!G7,IF(Adatbevitel!C32="E",Ajánlás!H7,IF(Adatbevitel!C32="F",Ajánlás!I7,0))))))))</f>
        <v>0</v>
      </c>
      <c r="D5" s="47">
        <f>IF(Adatbevitel!C32="G",Ajánlás!J7,IF(Adatbevitel!C32="Initial purchase",Ajánlás!P7,IF(Adatbevitel!C32="1-5y",Ajánlás!K7,IF(Adatbevitel!C32="5-10y",Ajánlás!L7,IF(Adatbevitel!C32="10-20y",Ajánlás!M7,IF(Adatbevitel!C21="20y+",Ajánlás!N7,0))))))</f>
        <v>0</v>
      </c>
      <c r="E5" s="70">
        <f>(Adatbevitel!A32)*(C5+D5)</f>
        <v>0</v>
      </c>
    </row>
    <row r="6" spans="1:5" ht="12.75">
      <c r="A6" s="2" t="s">
        <v>271</v>
      </c>
      <c r="B6" s="2"/>
      <c r="C6" s="3">
        <f>IF(Adatbevitel!H32="A++",Ajánlás!B8,IF(Adatbevitel!H32="A+",Ajánlás!C8,IF(Adatbevitel!H32="A",Ajánlás!D8,IF(Adatbevitel!H32="B",Ajánlás!E8,IF(Adatbevitel!H32="C",Ajánlás!F8,IF(Adatbevitel!H32="D",Ajánlás!G8,IF(Adatbevitel!H32="E",Ajánlás!H8,IF(Adatbevitel!H32="F",Ajánlás!I8,0))))))))</f>
        <v>0</v>
      </c>
      <c r="D6" s="47">
        <f>IF(Adatbevitel!H32="G",Ajánlás!J8,IF(Adatbevitel!H32="Initial purchase",Ajánlás!P8,IF(Adatbevitel!H32="1-5y",Ajánlás!K8,IF(Adatbevitel!H32="5-10y",Ajánlás!L8,IF(Adatbevitel!H32="10-20y",Ajánlás!M8,IF(Adatbevitel!C21="20y+",Ajánlás!N8,0))))))</f>
        <v>0</v>
      </c>
      <c r="E6" s="71">
        <f>(Adatbevitel!E32)*(C6+D6)</f>
        <v>0</v>
      </c>
    </row>
    <row r="7" spans="1:5" ht="12.75">
      <c r="A7" s="2" t="s">
        <v>272</v>
      </c>
      <c r="B7" s="2"/>
      <c r="C7" s="3">
        <f>IF(Adatbevitel!C41="A++",Ajánlás!B13,IF(Adatbevitel!C41="A+",Ajánlás!C13,IF(Adatbevitel!C41="A",Ajánlás!D13,IF(Adatbevitel!C41="B",Ajánlás!E13,IF(Adatbevitel!C41="C",Ajánlás!F13,IF(Adatbevitel!C41="D",Ajánlás!G13,IF(Adatbevitel!C41="E",Ajánlás!H13,IF(Adatbevitel!C41="F",Ajánlás!I13,0))))))))</f>
        <v>0</v>
      </c>
      <c r="D7" s="47">
        <f>IF(Adatbevitel!C41="G",Ajánlás!J13,IF(Adatbevitel!C41="Initial purchase",Ajánlás!P13,IF(Adatbevitel!C41="1-5y",Ajánlás!K13,IF(Adatbevitel!C41="5-10y",Ajánlás!L13,IF(Adatbevitel!C41="10-20y",Ajánlás!M13,IF(Adatbevitel!C21="20y+",Ajánlás!N13,0))))))</f>
        <v>0</v>
      </c>
      <c r="E7" s="71">
        <f>(Adatbevitel!A41)*(C7+D7)</f>
        <v>0</v>
      </c>
    </row>
    <row r="8" spans="1:5" ht="12.75">
      <c r="A8" s="2" t="s">
        <v>273</v>
      </c>
      <c r="B8" s="2"/>
      <c r="C8" s="3">
        <f>IF(Adatbevitel!H41="A++",Ajánlás!B14,IF(Adatbevitel!H41="A+",Ajánlás!C14,IF(Adatbevitel!H41="A",Ajánlás!D14,IF(Adatbevitel!H41="B",Ajánlás!E14,IF(Adatbevitel!H41="C",Ajánlás!F14,IF(Adatbevitel!H41="D",Ajánlás!G14,IF(Adatbevitel!H41="E",Ajánlás!H14,IF(Adatbevitel!H41="F",Ajánlás!I14,0))))))))</f>
        <v>0</v>
      </c>
      <c r="D8" s="47">
        <f>IF(Adatbevitel!H41="G",Ajánlás!J14,IF(Adatbevitel!H41="Initial purchase",Ajánlás!P14,IF(Adatbevitel!H41="1-5y",Ajánlás!K14,IF(Adatbevitel!H41="5-10y",Ajánlás!L14,IF(Adatbevitel!H41="10-20y",Ajánlás!M14,IF(Adatbevitel!C21="20y+",Ajánlás!N14,0))))))</f>
        <v>0</v>
      </c>
      <c r="E8" s="71">
        <f>(Adatbevitel!E41)*(C8+D8)</f>
        <v>0</v>
      </c>
    </row>
    <row r="9" spans="1:5" ht="13.5" thickBot="1">
      <c r="A9" s="1"/>
      <c r="B9" s="4"/>
      <c r="D9" s="18"/>
      <c r="E9" s="19"/>
    </row>
    <row r="10" spans="1:5" ht="13.5" thickBot="1">
      <c r="A10" s="12" t="s">
        <v>91</v>
      </c>
      <c r="B10" s="48">
        <f>SUM(E3:E8)</f>
        <v>0</v>
      </c>
      <c r="D10" s="11"/>
      <c r="E10" s="38"/>
    </row>
    <row r="11" spans="1:5" ht="13.5" thickBot="1">
      <c r="A11" s="13" t="s">
        <v>136</v>
      </c>
      <c r="B11" s="49">
        <f>SUM((Adatbevitel!A21*Ajánlás!O5)+(Adatbevitel!E21*Ajánlás!O6)+(Adatbevitel!A32*Ajánlás!O7)+(Adatbevitel!E32*Ajánlás!O8)+(Adatbevitel!A41*Ajánlás!O13)+(Adatbevitel!E41*Ajánlás!O14))</f>
        <v>0</v>
      </c>
      <c r="D11" s="8"/>
      <c r="E11" s="38"/>
    </row>
    <row r="13" spans="1:6" ht="20.25">
      <c r="A13" s="17" t="s">
        <v>94</v>
      </c>
      <c r="B13" s="5"/>
      <c r="C13" s="5"/>
      <c r="D13" s="16"/>
      <c r="E13" s="16"/>
      <c r="F13" s="16"/>
    </row>
    <row r="14" spans="4:5" ht="12.75">
      <c r="D14" s="46"/>
      <c r="E14" s="6" t="s">
        <v>202</v>
      </c>
    </row>
    <row r="15" spans="1:5" ht="12.75">
      <c r="A15" s="2" t="s">
        <v>137</v>
      </c>
      <c r="B15" s="2"/>
      <c r="C15" s="3">
        <f>IF(Adatbevitel!C55="A++",Ajánlás!B19,IF(Adatbevitel!C55="A+",Ajánlás!C19,IF(Adatbevitel!C55="A",Ajánlás!D19,IF(Adatbevitel!C55="B",Ajánlás!E19,IF(Adatbevitel!C55="C",Ajánlás!F19,IF(Adatbevitel!C55="D",Ajánlás!G19,IF(Adatbevitel!C55="E",Ajánlás!H19,IF(Adatbevitel!C55="F",Ajánlás!I19,0))))))))</f>
        <v>0</v>
      </c>
      <c r="D15" s="9">
        <f>IF(Adatbevitel!C55="G",Ajánlás!J19,IF(Adatbevitel!C55="Initial purchase",Ajánlás!P19,IF(Adatbevitel!C55="1-5y",Ajánlás!K19,IF(Adatbevitel!C55="5-10y",Ajánlás!L19,IF(Adatbevitel!C55="10-20y",Ajánlás!M19,IF(Adatbevitel!C21="20y+",Ajánlás!N19,0))))))</f>
        <v>0</v>
      </c>
      <c r="E15" s="72">
        <f>(Adatbevitel!A55)*(C15+D15)</f>
        <v>0</v>
      </c>
    </row>
    <row r="16" spans="1:5" ht="12.75">
      <c r="A16" s="2" t="s">
        <v>138</v>
      </c>
      <c r="B16" s="2"/>
      <c r="C16" s="3">
        <f>IF(Adatbevitel!H55="A++",Ajánlás!B20,IF(Adatbevitel!H55="A+",Ajánlás!C20,IF(Adatbevitel!H55="A",Ajánlás!D20,IF(Adatbevitel!H55="B",Ajánlás!E20,IF(Adatbevitel!H55="C",Ajánlás!F20,IF(Adatbevitel!H55="D",Ajánlás!G20,IF(Adatbevitel!H55="E",Ajánlás!H20,IF(Adatbevitel!H55="F",Ajánlás!I20,0))))))))</f>
        <v>0</v>
      </c>
      <c r="D16" s="9">
        <f>IF(Adatbevitel!H55="G",Ajánlás!J20,IF(Adatbevitel!H55="Initial purchase",Ajánlás!P20,IF(Adatbevitel!H55="1-5y",Ajánlás!K20,IF(Adatbevitel!H55="5-10y",Ajánlás!L20,IF(Adatbevitel!H55="10-20y",Ajánlás!M20,IF(Adatbevitel!C21="20y+",Ajánlás!N20,0))))))</f>
        <v>0</v>
      </c>
      <c r="E16" s="72">
        <f>(Adatbevitel!E55)*(C16+D16)</f>
        <v>0</v>
      </c>
    </row>
    <row r="17" spans="1:5" ht="12.75">
      <c r="A17" s="2" t="s">
        <v>139</v>
      </c>
      <c r="B17" s="2"/>
      <c r="C17" s="3">
        <f>IF(Adatbevitel!C66="A++",Ajánlás!B21,IF(Adatbevitel!C66="A+",Ajánlás!C21,IF(Adatbevitel!C66="A",Ajánlás!D21,IF(Adatbevitel!C66="B",Ajánlás!E21,IF(Adatbevitel!C66="C",Ajánlás!F21,IF(Adatbevitel!C66="D",Ajánlás!G21,IF(Adatbevitel!C66="E",Ajánlás!H21,IF(Adatbevitel!C66="F",Ajánlás!I21,0))))))))</f>
        <v>0</v>
      </c>
      <c r="D17" s="9">
        <f>IF(Adatbevitel!C66="G",Ajánlás!J21,IF(Adatbevitel!C66="Initial purchase",Ajánlás!P21,IF(Adatbevitel!C66="1-5y",Ajánlás!K21,IF(Adatbevitel!C66="5-10y",Ajánlás!L21,IF(Adatbevitel!C66="10-20y",Ajánlás!M21,IF(Adatbevitel!C21="20y+",Ajánlás!N21,0))))))</f>
        <v>0</v>
      </c>
      <c r="E17" s="72">
        <f>(Adatbevitel!A66)*(C17+D17)</f>
        <v>0</v>
      </c>
    </row>
    <row r="18" spans="1:5" ht="12.75">
      <c r="A18" s="2" t="s">
        <v>140</v>
      </c>
      <c r="B18" s="2"/>
      <c r="C18" s="3">
        <f>IF(Adatbevitel!H66="A++",Ajánlás!B22,IF(Adatbevitel!H66="A+",Ajánlás!C22,IF(Adatbevitel!H66="A",Ajánlás!D22,IF(Adatbevitel!H66="B",Ajánlás!E22,IF(Adatbevitel!H66="C",Ajánlás!F22,IF(Adatbevitel!H66="D",Ajánlás!G22,IF(Adatbevitel!H66="E",Ajánlás!H22,IF(Adatbevitel!H66="F",Ajánlás!I22,0))))))))</f>
        <v>0</v>
      </c>
      <c r="D18" s="9">
        <f>IF(Adatbevitel!H66="G",Ajánlás!J22,IF(Adatbevitel!H66="Initial purchase",Ajánlás!P22,IF(Adatbevitel!H66="1-5y",Ajánlás!K22,IF(Adatbevitel!H66="5-10y",Ajánlás!L22,IF(Adatbevitel!H66="10-20y",Ajánlás!M22,IF(Adatbevitel!C21="20y+",Ajánlás!N22,0))))))</f>
        <v>0</v>
      </c>
      <c r="E18" s="72">
        <f>(Adatbevitel!E66)*(C18+D18)</f>
        <v>0</v>
      </c>
    </row>
    <row r="19" ht="13.5" thickBot="1"/>
    <row r="20" spans="1:2" ht="13.5" thickBot="1">
      <c r="A20" s="12" t="s">
        <v>91</v>
      </c>
      <c r="B20" s="49">
        <f>SUM(E15:E18)</f>
        <v>0</v>
      </c>
    </row>
    <row r="21" spans="1:3" ht="13.5" thickBot="1">
      <c r="A21" s="13" t="s">
        <v>136</v>
      </c>
      <c r="B21" s="49">
        <f>SUM((Adatbevitel!A55*Ajánlás!O19)+(Adatbevitel!E55*Ajánlás!O20)+(Adatbevitel!A66*Ajánlás!O21)+(Adatbevitel!E66*Ajánlás!O22))</f>
        <v>0</v>
      </c>
      <c r="C21" s="6"/>
    </row>
    <row r="23" spans="1:6" ht="20.25">
      <c r="A23" s="17" t="s">
        <v>104</v>
      </c>
      <c r="B23" s="5"/>
      <c r="C23" s="5"/>
      <c r="D23" s="16"/>
      <c r="E23" s="16"/>
      <c r="F23" s="16"/>
    </row>
    <row r="24" spans="4:5" ht="12.75">
      <c r="D24" s="46"/>
      <c r="E24" s="6" t="s">
        <v>202</v>
      </c>
    </row>
    <row r="25" spans="1:5" ht="12.75">
      <c r="A25" s="10" t="s">
        <v>141</v>
      </c>
      <c r="B25" s="2"/>
      <c r="C25" s="3">
        <f>IF(Adatbevitel!K93="A",Ajánlás!D43,IF(Adatbevitel!K93="B",Ajánlás!E43,IF(Adatbevitel!K93="C",Ajánlás!F43,IF(Adatbevitel!K93="D",Ajánlás!G43,IF(Adatbevitel!K93="E",Ajánlás!H43,IF(Adatbevitel!K93="F",Ajánlás!I43,0))))))</f>
        <v>0</v>
      </c>
      <c r="D25" s="9">
        <f>IF(Adatbevitel!K93="G",Ajánlás!J43,IF(Adatbevitel!K93="Initial purchase",Ajánlás!P43,IF(Adatbevitel!K93="1-5y",Ajánlás!K43,IF(Adatbevitel!K93="5-10y",Ajánlás!L43,IF(Adatbevitel!K93="10-20y",Ajánlás!M43,IF(Adatbevitel!C21="20y+",Ajánlás!N43,0))))))</f>
        <v>0</v>
      </c>
      <c r="E25" s="72">
        <f>(Adatbevitel!I91)*(C25+D25)</f>
        <v>0</v>
      </c>
    </row>
    <row r="26" spans="1:5" ht="12.75">
      <c r="A26" s="10" t="s">
        <v>142</v>
      </c>
      <c r="B26" s="2"/>
      <c r="C26" s="3">
        <f>IF(Adatbevitel!K93="A",Ajánlás!D44,IF(Adatbevitel!K93="B",Ajánlás!E44,IF(Adatbevitel!K93="C",Ajánlás!F44,IF(Adatbevitel!K93="D",Ajánlás!G44,IF(Adatbevitel!K93="E",Ajánlás!H44,IF(Adatbevitel!K93="F",Ajánlás!I44,0))))))</f>
        <v>0</v>
      </c>
      <c r="D26" s="9">
        <f>IF(Adatbevitel!K93="G",Ajánlás!J44,IF(Adatbevitel!K93="Initial purchase",Ajánlás!P44,IF(Adatbevitel!K93="1-5y",Ajánlás!K44,IF(Adatbevitel!K93="5-10y",Ajánlás!L44,IF(Adatbevitel!K93="10-20y",Ajánlás!M44,IF(Adatbevitel!C21="20y+",Ajánlás!N44,0))))))</f>
        <v>0</v>
      </c>
      <c r="E26" s="72">
        <f>(Adatbevitel!I92)*(C26+D26)</f>
        <v>0</v>
      </c>
    </row>
    <row r="27" spans="1:5" ht="12.75">
      <c r="A27" s="10" t="s">
        <v>143</v>
      </c>
      <c r="B27" s="2"/>
      <c r="C27" s="3">
        <f>IF(Adatbevitel!K93="A",Ajánlás!D45,IF(Adatbevitel!K93="B",Ajánlás!E45,IF(Adatbevitel!K93="C",Ajánlás!F45,IF(Adatbevitel!K93="D",Ajánlás!G45,IF(Adatbevitel!K93="E",Ajánlás!H45,IF(Adatbevitel!K93="F",Ajánlás!I45,0))))))</f>
        <v>0</v>
      </c>
      <c r="D27" s="9">
        <f>IF(Adatbevitel!K93="G",Ajánlás!J45,IF(Adatbevitel!K93="Initial purchase",Ajánlás!P45,IF(Adatbevitel!K93="1-5y",Ajánlás!K45,IF(Adatbevitel!K93="5-10y",Ajánlás!L45,IF(Adatbevitel!K93="10-20y",Ajánlás!M45,IF(Adatbevitel!C21="20y+",Ajánlás!N45,0))))))</f>
        <v>0</v>
      </c>
      <c r="E27" s="72">
        <f>(Adatbevitel!I93)*(C27+D27)</f>
        <v>0</v>
      </c>
    </row>
    <row r="28" spans="1:5" ht="12.75">
      <c r="A28" s="10" t="s">
        <v>144</v>
      </c>
      <c r="B28" s="2"/>
      <c r="C28" s="3">
        <f>IF(Adatbevitel!K98="A",Ajánlás!D46,IF(Adatbevitel!K98="B",Ajánlás!E46,IF(Adatbevitel!K98="C",Ajánlás!F46,IF(Adatbevitel!K98="D",Ajánlás!G46,IF(Adatbevitel!K98="E",Ajánlás!H46,IF(Adatbevitel!K98="F",Ajánlás!I46,0))))))</f>
        <v>0</v>
      </c>
      <c r="D28" s="9">
        <f>IF(Adatbevitel!K98="G",Ajánlás!J46,IF(Adatbevitel!K98="Initial purchase",Ajánlás!P46,IF(Adatbevitel!K98="1-5y",Ajánlás!K46,IF(Adatbevitel!K98="5-10y",Ajánlás!L46,IF(Adatbevitel!K98="10-20y",Ajánlás!M46,IF(Adatbevitel!C21="20y+",Ajánlás!N46,0))))))</f>
        <v>0</v>
      </c>
      <c r="E28" s="72">
        <f>(Adatbevitel!E98)*(C28+D28)</f>
        <v>0</v>
      </c>
    </row>
    <row r="29" spans="1:5" ht="12.75">
      <c r="A29" s="10" t="s">
        <v>145</v>
      </c>
      <c r="B29" s="2"/>
      <c r="C29" s="3">
        <f>IF(Adatbevitel!K98="A",Ajánlás!D47,IF(Adatbevitel!K98="B",Ajánlás!E47,IF(Adatbevitel!K98="C",Ajánlás!F47,IF(Adatbevitel!K98="D",Ajánlás!G47,IF(Adatbevitel!K98="E",Ajánlás!H47,IF(Adatbevitel!K98="F",Ajánlás!I47,0))))))</f>
        <v>0</v>
      </c>
      <c r="D29" s="9">
        <f>IF(Adatbevitel!K98="G",Ajánlás!J47,IF(Adatbevitel!K98="Initial purchase",Ajánlás!P47,IF(Adatbevitel!K98="1-5y",Ajánlás!K47,IF(Adatbevitel!K98="5-10y",Ajánlás!L47,IF(Adatbevitel!K98="10-20y",Ajánlás!M47,IF(Adatbevitel!C21="20y+",Ajánlás!N47,0))))))</f>
        <v>0</v>
      </c>
      <c r="E29" s="72">
        <f>(Adatbevitel!E99)*(C29+D29)</f>
        <v>0</v>
      </c>
    </row>
    <row r="30" spans="1:5" ht="12.75">
      <c r="A30" s="10" t="s">
        <v>146</v>
      </c>
      <c r="B30" s="2"/>
      <c r="C30" s="3">
        <f>IF(Adatbevitel!K98="A",Ajánlás!D48,IF(Adatbevitel!K98="B",Ajánlás!E48,IF(Adatbevitel!K98="C",Ajánlás!F48,IF(Adatbevitel!K98="D",Ajánlás!G48,IF(Adatbevitel!K98="E",Ajánlás!H48,IF(Adatbevitel!K98="F",Ajánlás!I48,0))))))</f>
        <v>0</v>
      </c>
      <c r="D30" s="9">
        <f>IF(Adatbevitel!K98="G",Ajánlás!J48,IF(Adatbevitel!K98="Initial purchase",Ajánlás!P48,IF(Adatbevitel!K98="1-5y",Ajánlás!K48,IF(Adatbevitel!K98="5-10y",Ajánlás!L48,IF(Adatbevitel!K98="10-20y",Ajánlás!M48,IF(Adatbevitel!C21="20y+",Ajánlás!N48,0))))))</f>
        <v>0</v>
      </c>
      <c r="E30" s="72">
        <f>(Adatbevitel!E100)*(C30+D30)</f>
        <v>0</v>
      </c>
    </row>
    <row r="31" spans="1:5" ht="12.75">
      <c r="A31" s="10" t="s">
        <v>274</v>
      </c>
      <c r="B31" s="2"/>
      <c r="C31" s="3">
        <f>IF(Adatbevitel!K98="A",Ajánlás!#REF!,IF(Adatbevitel!K98="B",Ajánlás!#REF!,IF(Adatbevitel!K98="C",Ajánlás!#REF!,IF(Adatbevitel!K98="D",Ajánlás!#REF!,IF(Adatbevitel!K98="E",Ajánlás!#REF!,IF(Adatbevitel!K98="F",Ajánlás!#REF!,0))))))</f>
        <v>0</v>
      </c>
      <c r="D31" s="9">
        <f>IF(Adatbevitel!K98="G",Ajánlás!#REF!,IF(Adatbevitel!K98="Initial purchase",Ajánlás!#REF!,IF(Adatbevitel!K98="1-5y",Ajánlás!#REF!,IF(Adatbevitel!K98="5-10y",Ajánlás!#REF!,IF(Adatbevitel!K98="10-20y",Ajánlás!#REF!,IF(Adatbevitel!C21="20y+",Ajánlás!#REF!,0))))))</f>
        <v>0</v>
      </c>
      <c r="E31" s="72">
        <f>(Adatbevitel!I98)*(C31+D31)</f>
        <v>0</v>
      </c>
    </row>
    <row r="32" spans="1:5" ht="12.75">
      <c r="A32" s="10" t="s">
        <v>275</v>
      </c>
      <c r="B32" s="2"/>
      <c r="C32" s="3">
        <f>IF(Adatbevitel!K105="A",Ajánlás!D49,IF(Adatbevitel!K105="B",Ajánlás!E49,IF(Adatbevitel!K105="C",Ajánlás!F49,IF(Adatbevitel!K105="D",Ajánlás!G49,IF(Adatbevitel!K105="E",Ajánlás!H49,IF(Adatbevitel!K105="F",Ajánlás!I49,0))))))</f>
        <v>0</v>
      </c>
      <c r="D32" s="9">
        <f>IF(Adatbevitel!K105="G",Ajánlás!J49,IF(Adatbevitel!K105="Initial purchase",Ajánlás!P49,IF(Adatbevitel!K105="1-5y",Ajánlás!K49,IF(Adatbevitel!K105="5-10y",Ajánlás!L49,IF(Adatbevitel!K105="10-20y",Ajánlás!M49,IF(Adatbevitel!C21="20y+",Ajánlás!N49,0))))))</f>
        <v>0</v>
      </c>
      <c r="E32" s="72">
        <f>(Adatbevitel!I105)*(C32+D32)</f>
        <v>0</v>
      </c>
    </row>
    <row r="33" spans="1:4" ht="13.5" thickBot="1">
      <c r="A33" s="11"/>
      <c r="C33" s="3"/>
      <c r="D33" s="9"/>
    </row>
    <row r="34" spans="1:4" ht="13.5" thickBot="1">
      <c r="A34" s="12" t="s">
        <v>91</v>
      </c>
      <c r="B34" s="49">
        <f>Kalkuláció!C34</f>
        <v>0</v>
      </c>
      <c r="C34" s="3">
        <f>(SUM(E25:E32))*Adatbevitel!F6</f>
        <v>0</v>
      </c>
      <c r="D34" s="9"/>
    </row>
    <row r="35" spans="1:4" ht="13.5" thickBot="1">
      <c r="A35" s="13" t="s">
        <v>136</v>
      </c>
      <c r="B35" s="49">
        <f>Kalkuláció!C35</f>
        <v>0</v>
      </c>
      <c r="C35" s="3">
        <f>(SUM((Adatbevitel!I91*Ajánlás!O43)+(Adatbevitel!I92*Ajánlás!O44)+(Adatbevitel!I93*Ajánlás!O45)+(Adatbevitel!E98*Ajánlás!O46)+(Adatbevitel!E99*Ajánlás!O47)+(Adatbevitel!E100*Ajánlás!O48)+(Adatbevitel!I105*Ajánlás!O49)))*Adatbevitel!F6</f>
        <v>0</v>
      </c>
      <c r="D35" s="9"/>
    </row>
    <row r="37" spans="1:6" ht="20.25">
      <c r="A37" s="17" t="s">
        <v>92</v>
      </c>
      <c r="B37" s="17"/>
      <c r="C37" s="17"/>
      <c r="D37" s="17"/>
      <c r="E37" s="17"/>
      <c r="F37" s="17"/>
    </row>
    <row r="38" spans="4:5" ht="12.75">
      <c r="D38" s="46"/>
      <c r="E38" s="6" t="s">
        <v>202</v>
      </c>
    </row>
    <row r="39" spans="1:5" ht="12.75">
      <c r="A39" s="10" t="s">
        <v>147</v>
      </c>
      <c r="B39" s="10"/>
      <c r="C39" s="3">
        <f>IF(Adatbevitel!C75="A",Ajánlás!D27,IF(Adatbevitel!C75="B",Ajánlás!E27,IF(Adatbevitel!C75="C",Ajánlás!F27,IF(Adatbevitel!C75="D",Ajánlás!G27,IF(Adatbevitel!C75="E",Ajánlás!H27,IF(Adatbevitel!C75="F",Ajánlás!I27,0))))))</f>
        <v>0</v>
      </c>
      <c r="D39" s="9">
        <f>IF(Adatbevitel!C75="G",Ajánlás!J27,IF(Adatbevitel!C75="Initial purchase",Ajánlás!P27,IF(Adatbevitel!C75="1-5y",Ajánlás!K27,IF(Adatbevitel!C75="5-10y",Ajánlás!L27,IF(Adatbevitel!C75="10-20y",Ajánlás!M27,IF(Adatbevitel!C21="20y+",Ajánlás!N27,0))))))</f>
        <v>0</v>
      </c>
      <c r="E39" s="72">
        <f>(Adatbevitel!B75)*(C39+D39)</f>
        <v>0</v>
      </c>
    </row>
    <row r="40" spans="1:5" ht="12.75">
      <c r="A40" s="10" t="s">
        <v>148</v>
      </c>
      <c r="B40" s="10"/>
      <c r="C40" s="3">
        <f>IF(Adatbevitel!G75="A",Ajánlás!D28,IF(Adatbevitel!G75="B",Ajánlás!E28,IF(Adatbevitel!G75="C",Ajánlás!F28,IF(Adatbevitel!G75="D",Ajánlás!G28,IF(Adatbevitel!G75="E",Ajánlás!H28,IF(Adatbevitel!G75="F",Ajánlás!I28,0))))))</f>
        <v>0</v>
      </c>
      <c r="D40" s="9">
        <f>IF(Adatbevitel!G75="G",Ajánlás!J28,IF(Adatbevitel!G75="Initial purchase",Ajánlás!P28,IF(Adatbevitel!G75="1-5y",Ajánlás!K28,IF(Adatbevitel!G75="5-10y",Ajánlás!L28,IF(Adatbevitel!G75="10-20y",Ajánlás!M28,IF(Adatbevitel!C21="20y+",Ajánlás!N28,0))))))</f>
        <v>0</v>
      </c>
      <c r="E40" s="72">
        <f>(Adatbevitel!F75)*(C40+D40)</f>
        <v>0</v>
      </c>
    </row>
    <row r="41" ht="13.5" thickBot="1"/>
    <row r="42" spans="1:2" ht="13.5" thickBot="1">
      <c r="A42" s="12" t="s">
        <v>91</v>
      </c>
      <c r="B42" s="49">
        <f>SUM(E39:E40)*(Adatbevitel!H78*Adatbevitel!F6)*(IF(Adatbevitel!H82="meistens",0.84,IF(Adatbevitel!H82="manchmal",0.92,1)))</f>
        <v>0</v>
      </c>
    </row>
    <row r="43" spans="1:2" ht="13.5" thickBot="1">
      <c r="A43" s="13" t="s">
        <v>136</v>
      </c>
      <c r="B43" s="49">
        <f>SUM((Adatbevitel!B75*Ajánlás!O27)+(Adatbevitel!F75*Ajánlás!O28))*(Adatbevitel!H78*Adatbevitel!F6)*(IF(Adatbevitel!H82="meistens",0.84,IF(Adatbevitel!H82="manchmal",0.92,1)))</f>
        <v>0</v>
      </c>
    </row>
    <row r="45" spans="1:6" ht="20.25">
      <c r="A45" s="17" t="s">
        <v>121</v>
      </c>
      <c r="B45" s="5"/>
      <c r="C45" s="5"/>
      <c r="D45" s="16"/>
      <c r="E45" s="16"/>
      <c r="F45" s="16"/>
    </row>
    <row r="47" spans="1:4" ht="12.75">
      <c r="A47" s="2" t="s">
        <v>149</v>
      </c>
      <c r="B47" s="2"/>
      <c r="D47" s="9">
        <f>(Adatbevitel!E119*((Ajánlás!I33*Adatbevitel!G115)+(Ajánlás!K33*Adatbevitel!G116)+(Ajánlás!J33*Adatbevitel!G117))/1000)*7*Adatbevitel!F6</f>
        <v>0</v>
      </c>
    </row>
    <row r="48" spans="1:4" ht="12.75">
      <c r="A48" s="2" t="s">
        <v>150</v>
      </c>
      <c r="B48" s="2"/>
      <c r="D48" s="9">
        <f>(Adatbevitel!J119*((Ajánlás!I34*Adatbevitel!L115)+(Ajánlás!K34*Adatbevitel!L116)+(Ajánlás!J34*Adatbevitel!L117))/1000)*7*Adatbevitel!F6</f>
        <v>0</v>
      </c>
    </row>
    <row r="49" spans="1:4" ht="12.75">
      <c r="A49" s="2" t="s">
        <v>151</v>
      </c>
      <c r="B49" s="2"/>
      <c r="D49" s="9">
        <f>(Adatbevitel!E130*((Ajánlás!I35*Adatbevitel!G126)+(Ajánlás!K35*Adatbevitel!G127)+(Ajánlás!J35*Adatbevitel!G128))/1000)*7*Adatbevitel!F6</f>
        <v>0</v>
      </c>
    </row>
    <row r="50" spans="1:4" ht="12.75">
      <c r="A50" s="2" t="s">
        <v>152</v>
      </c>
      <c r="B50" s="2"/>
      <c r="D50" s="9">
        <f>(Adatbevitel!J130*((Ajánlás!I36*Adatbevitel!L126)+(Ajánlás!K36*Adatbevitel!L127)+(Ajánlás!J36*Adatbevitel!L128))/1000)*7*Adatbevitel!F6</f>
        <v>0</v>
      </c>
    </row>
    <row r="51" spans="1:4" ht="12.75">
      <c r="A51" s="2" t="s">
        <v>153</v>
      </c>
      <c r="B51" s="2"/>
      <c r="D51" s="9">
        <f>(Adatbevitel!E140*((Ajánlás!I37*Adatbevitel!G136)+(Ajánlás!K37*Adatbevitel!G137)+(Ajánlás!J37*Adatbevitel!G138))/1000)*7*Adatbevitel!F6</f>
        <v>0</v>
      </c>
    </row>
    <row r="52" spans="1:4" ht="13.5" thickBot="1">
      <c r="A52" s="2" t="s">
        <v>154</v>
      </c>
      <c r="B52" s="2"/>
      <c r="D52" s="9">
        <f>(Adatbevitel!J140*((Ajánlás!I38*Adatbevitel!L136)+(Ajánlás!K38*Adatbevitel!L137)+(Ajánlás!J38*Adatbevitel!L138))/1000)*7*Adatbevitel!F6</f>
        <v>0</v>
      </c>
    </row>
    <row r="53" ht="13.5" thickBot="1">
      <c r="C53" s="60" t="s">
        <v>155</v>
      </c>
    </row>
    <row r="54" spans="1:3" ht="13.5" thickBot="1">
      <c r="A54" s="12" t="s">
        <v>91</v>
      </c>
      <c r="B54" s="62">
        <f>SUM(D47:D52)</f>
        <v>0</v>
      </c>
      <c r="C54" s="49">
        <f>((Adatbevitel!E119*(Adatbevitel!G116*Ajánlás!K33)+(Adatbevitel!J119*(Adatbevitel!L116*Ajánlás!K34))+(Adatbevitel!E130*(Adatbevitel!G127*Ajánlás!K35))+(Adatbevitel!J130*(Adatbevitel!L127*Ajánlás!K36))+(Adatbevitel!E140*(Adatbevitel!G137*Ajánlás!K37))+(Adatbevitel!J140*(Adatbevitel!L137*Ajánlás!K38)))/1000)*7*Adatbevitel!F6</f>
        <v>0</v>
      </c>
    </row>
    <row r="55" spans="1:3" ht="13.5" thickBot="1">
      <c r="A55" s="13" t="s">
        <v>136</v>
      </c>
      <c r="B55" s="49">
        <f>((Adatbevitel!E119*((Adatbevitel!G115*Ajánlás!L33)+(Adatbevitel!G116*Ajánlás!N33)+(Adatbevitel!G117*Ajánlás!M33))+(Adatbevitel!J119*((Adatbevitel!L115*Ajánlás!L34)+(Adatbevitel!L116*Ajánlás!N34)+(Adatbevitel!L117*Ajánlás!M34)))+(Adatbevitel!E130*((Adatbevitel!G126*Ajánlás!L35)+(Adatbevitel!G127*Ajánlás!N35)+(Adatbevitel!G128*Ajánlás!M35)))+(Adatbevitel!J130*((Adatbevitel!L126*Ajánlás!L36)+(Adatbevitel!L127*Ajánlás!N36)+(Adatbevitel!L128*Ajánlás!M36)))+(Adatbevitel!E140*((Adatbevitel!G136*Ajánlás!L37)+(Adatbevitel!G137*Ajánlás!N37)+(Adatbevitel!G138*Ajánlás!M37)))+(Adatbevitel!J140*((Adatbevitel!L136*Ajánlás!L38)+(Adatbevitel!L137*Ajánlás!N38)+(Adatbevitel!L138*Ajánlás!M38))))/1000)*7*Adatbevitel!F6</f>
        <v>0</v>
      </c>
      <c r="C55" s="49">
        <f>((Adatbevitel!E119*(Adatbevitel!G116*Ajánlás!N33)+(Adatbevitel!J119*(Adatbevitel!L116*Ajánlás!N34))+(Adatbevitel!E130*(Adatbevitel!G127*Ajánlás!N35))+(Adatbevitel!J130*(Adatbevitel!L127*Ajánlás!N36))+(Adatbevitel!E140*(Adatbevitel!G137*Ajánlás!N37))+(Adatbevitel!J140*(Adatbevitel!L137*Ajánlás!N38)))/1000)*7*Adatbevitel!F6</f>
        <v>0</v>
      </c>
    </row>
    <row r="56" ht="12.75">
      <c r="F56" s="6" t="s">
        <v>159</v>
      </c>
    </row>
    <row r="57" spans="1:10" ht="12.75">
      <c r="A57" s="2" t="s">
        <v>122</v>
      </c>
      <c r="B57" s="2"/>
      <c r="D57" s="9">
        <f>(Adatbevitel!E152*((Ajánlás!I54*Adatbevitel!G148)+(Ajánlás!K54*(Adatbevitel!G149*IF(Adatbevitel!G151="often",0.5,IF(Adatbevitel!G151="always",0.1,IF(Adatbevitel!G151="seldom",0.9)))))+(Ajánlás!J54*Adatbevitel!G150))/1000)*7*Adatbevitel!F6</f>
        <v>0</v>
      </c>
      <c r="E57" s="9"/>
      <c r="F57" s="9">
        <f>((Adatbevitel!E152*((Adatbevitel!G148*Ajánlás!L54)+((Adatbevitel!G149*IF(Adatbevitel!G151="often",0.5,IF(Adatbevitel!G151="always",0.1,IF(Adatbevitel!G151="seldom",0.9))))*Ajánlás!N54)+(Adatbevitel!G150*Ajánlás!M54)))/1000)*7*Adatbevitel!F6</f>
        <v>0</v>
      </c>
      <c r="H57" s="9"/>
      <c r="J57" s="9"/>
    </row>
    <row r="58" spans="1:10" ht="12.75">
      <c r="A58" s="2" t="s">
        <v>156</v>
      </c>
      <c r="B58" s="2"/>
      <c r="D58" s="9">
        <f>(Adatbevitel!J152*((Ajánlás!I55*Adatbevitel!L148)+(Ajánlás!K55*(Adatbevitel!L149*IF(Adatbevitel!L151="often",0.5,IF(Adatbevitel!L151="always",0.1,IF(Adatbevitel!L151="seldom",0.9)))))+(Ajánlás!J55*Adatbevitel!L150))/1000)*7*Adatbevitel!F6</f>
        <v>0</v>
      </c>
      <c r="E58" s="9"/>
      <c r="F58" s="9">
        <f>((Adatbevitel!J152*((Adatbevitel!L148*Ajánlás!L55)+((Adatbevitel!L149*IF(Adatbevitel!L151="often",0.5,IF(Adatbevitel!L151="always",0.1,IF(Adatbevitel!L151="seldom",0.9))))*Ajánlás!N55)+(Adatbevitel!L150*Ajánlás!M55)))/1000)*7*Adatbevitel!F6</f>
        <v>0</v>
      </c>
      <c r="H58" s="9"/>
      <c r="J58" s="9"/>
    </row>
    <row r="59" spans="1:10" ht="12.75">
      <c r="A59" s="2" t="s">
        <v>157</v>
      </c>
      <c r="B59" s="2"/>
      <c r="D59" s="9">
        <f>(Adatbevitel!E164*((Ajánlás!I56*Adatbevitel!G160)+(Ajánlás!K56*(Adatbevitel!G161*IF(Adatbevitel!G163="often",0.5,IF(Adatbevitel!G163="always",0.1,IF(Adatbevitel!G163="seldom",0.9)))))+(Ajánlás!J56*Adatbevitel!G162))/1000)*7*Adatbevitel!F6</f>
        <v>0</v>
      </c>
      <c r="E59" s="9"/>
      <c r="F59" s="9">
        <f>((Adatbevitel!E164*((Adatbevitel!G160*Ajánlás!L56)+((Adatbevitel!G161*IF(Adatbevitel!G163="often",0.5,IF(Adatbevitel!G163="always",0.1,IF(Adatbevitel!G163="seldom",0.9))))*Ajánlás!N56)+(Adatbevitel!G162*Ajánlás!M56)))/1000)*7*Adatbevitel!F6</f>
        <v>0</v>
      </c>
      <c r="H59" s="9"/>
      <c r="J59" s="9"/>
    </row>
    <row r="60" spans="1:10" ht="12.75">
      <c r="A60" s="2" t="s">
        <v>18</v>
      </c>
      <c r="B60" s="2"/>
      <c r="D60" s="9">
        <f>(Adatbevitel!J164*((Ajánlás!I57*Adatbevitel!L160)+(Ajánlás!K57*(Adatbevitel!L161*IF(Adatbevitel!L163="often",0.5,IF(Adatbevitel!L163="always",0.1,IF(Adatbevitel!L163="seldom",0.9)))))+(Ajánlás!J57*Adatbevitel!L162))/1000)*7*Adatbevitel!F6</f>
        <v>0</v>
      </c>
      <c r="E60" s="9"/>
      <c r="F60" s="9">
        <f>((Adatbevitel!J164*((Adatbevitel!L160*Ajánlás!L57)+((Adatbevitel!L161*IF(Adatbevitel!L163="often",0.5,IF(Adatbevitel!L163="always",0.1,IF(Adatbevitel!L163="seldom",0.9))))*Ajánlás!N57)+(Adatbevitel!L162*Ajánlás!M57)))/1000)*7*Adatbevitel!F6</f>
        <v>0</v>
      </c>
      <c r="H60" s="9"/>
      <c r="J60" s="9"/>
    </row>
    <row r="61" spans="1:10" ht="12.75">
      <c r="A61" s="2" t="s">
        <v>158</v>
      </c>
      <c r="B61" s="2"/>
      <c r="D61" s="9">
        <f>(Adatbevitel!E173*((Ajánlás!I58*Adatbevitel!G169)+(Ajánlás!K58*(Adatbevitel!G170*IF(Adatbevitel!G172="often",0.5,IF(Adatbevitel!G172="always",0.1,IF(Adatbevitel!G172="seldom",0.9)))))+(Ajánlás!J58*Adatbevitel!G171))/1000)*7*Adatbevitel!F6</f>
        <v>0</v>
      </c>
      <c r="E61" s="9"/>
      <c r="F61" s="9">
        <f>((Adatbevitel!E173*((Adatbevitel!G169*Ajánlás!L58)+((Adatbevitel!G170*IF(Adatbevitel!G172="often",0.5,IF(Adatbevitel!G172="always",0.1,IF(Adatbevitel!G172="seldom",0.9))))*Ajánlás!M58)+(Adatbevitel!G171*Ajánlás!N58)))/1000)*7*Adatbevitel!F6</f>
        <v>0</v>
      </c>
      <c r="H61" s="9"/>
      <c r="J61" s="9"/>
    </row>
    <row r="62" spans="1:10" ht="13.5" thickBot="1">
      <c r="A62" s="2" t="s">
        <v>126</v>
      </c>
      <c r="B62" s="2"/>
      <c r="D62" s="9">
        <f>(Adatbevitel!E181*((Ajánlás!I59*Adatbevitel!G177)+(Ajánlás!K59*(Adatbevitel!G178*IF(Adatbevitel!G180="often",0.5,IF(Adatbevitel!G180="always",0.1,IF(Adatbevitel!G180="seldom",0.9)))))+(Ajánlás!J59*Adatbevitel!G179))/1000)*7*Adatbevitel!F6</f>
        <v>0</v>
      </c>
      <c r="E62" s="9"/>
      <c r="F62" s="9">
        <f>(((Adatbevitel!E181*((Adatbevitel!G177*Ajánlás!L59)+((Adatbevitel!G178*IF(Adatbevitel!G180="often",0.5,IF(Adatbevitel!G180="always",0.1,IF(Adatbevitel!G180="seldom",0.9))))*Ajánlás!N59)+(Adatbevitel!G179*Ajánlás!M59))))/1000)*7*Adatbevitel!F6</f>
        <v>0</v>
      </c>
      <c r="H62" s="9"/>
      <c r="J62" s="9"/>
    </row>
    <row r="63" ht="13.5" thickBot="1">
      <c r="C63" s="60" t="s">
        <v>155</v>
      </c>
    </row>
    <row r="64" spans="1:3" ht="13.5" thickBot="1">
      <c r="A64" s="12" t="s">
        <v>91</v>
      </c>
      <c r="B64" s="49">
        <f>SUM(D57:D62)</f>
        <v>0</v>
      </c>
      <c r="C64" s="49">
        <f>(((Adatbevitel!E152*(Adatbevitel!G149*Ajánlás!J54))+(Adatbevitel!J152*(Adatbevitel!L149*Ajánlás!J55))+(Adatbevitel!J164*(Adatbevitel!L161*Ajánlás!J56))+(Adatbevitel!E164*(Adatbevitel!G161*Ajánlás!J57))+((Adatbevitel!E173*(Adatbevitel!G170*Ajánlás!J58))+((Adatbevitel!E181*(Adatbevitel!G178*Ajánlás!J59)))))/1000)*7*Adatbevitel!F6</f>
        <v>0</v>
      </c>
    </row>
    <row r="65" spans="1:3" ht="13.5" thickBot="1">
      <c r="A65" s="13" t="s">
        <v>136</v>
      </c>
      <c r="B65" s="49">
        <f>SUM(F57:F62)</f>
        <v>0</v>
      </c>
      <c r="C65" s="49">
        <f>((((Adatbevitel!E152*(Adatbevitel!G149*Ajánlás!M54))+(Adatbevitel!J152*(Adatbevitel!L149*Ajánlás!M55))+(Adatbevitel!J164*(Adatbevitel!L161*Ajánlás!M56))+(Adatbevitel!E164*(Adatbevitel!G161*Ajánlás!M57))+((Adatbevitel!E173*(Adatbevitel!G170*Ajánlás!M58))+((Adatbevitel!E181*(Adatbevitel!G178*Ajánlás!M59))))))/1000)*7*Adatbevitel!F6</f>
        <v>0</v>
      </c>
    </row>
    <row r="66" spans="3:4" ht="13.5" thickBot="1">
      <c r="C66" s="60" t="s">
        <v>26</v>
      </c>
      <c r="D66" s="60" t="s">
        <v>27</v>
      </c>
    </row>
    <row r="67" spans="1:4" ht="13.5" thickBot="1">
      <c r="A67" s="68" t="s">
        <v>24</v>
      </c>
      <c r="B67" s="49">
        <f>B54+B64</f>
        <v>0</v>
      </c>
      <c r="C67" s="49">
        <f>C54</f>
        <v>0</v>
      </c>
      <c r="D67" s="49">
        <f>C67+C64</f>
        <v>0</v>
      </c>
    </row>
    <row r="68" spans="1:4" ht="13.5" thickBot="1">
      <c r="A68" s="13" t="s">
        <v>25</v>
      </c>
      <c r="B68" s="49">
        <f>B55+B65</f>
        <v>0</v>
      </c>
      <c r="C68" s="49">
        <f>C55</f>
        <v>0</v>
      </c>
      <c r="D68" s="49">
        <f>C68+C65</f>
        <v>0</v>
      </c>
    </row>
    <row r="71" spans="1:6" ht="20.25">
      <c r="A71" s="17" t="s">
        <v>276</v>
      </c>
      <c r="B71" s="17"/>
      <c r="C71" s="17"/>
      <c r="D71" s="17"/>
      <c r="E71" s="17"/>
      <c r="F71" s="17"/>
    </row>
    <row r="73" spans="1:2" ht="12.75">
      <c r="A73" t="s">
        <v>28</v>
      </c>
      <c r="B73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10"/>
  </sheetPr>
  <dimension ref="A1:W59"/>
  <sheetViews>
    <sheetView showGridLines="0" zoomScaleSheetLayoutView="100" workbookViewId="0" topLeftCell="A1">
      <selection activeCell="E24" sqref="E24"/>
    </sheetView>
  </sheetViews>
  <sheetFormatPr defaultColWidth="9.140625" defaultRowHeight="12.75"/>
  <cols>
    <col min="1" max="1" width="36.8515625" style="0" customWidth="1"/>
    <col min="2" max="9" width="7.28125" style="14" bestFit="1" customWidth="1"/>
    <col min="10" max="10" width="8.421875" style="14" customWidth="1"/>
    <col min="11" max="11" width="9.57421875" style="0" bestFit="1" customWidth="1"/>
    <col min="12" max="12" width="14.28125" style="0" bestFit="1" customWidth="1"/>
    <col min="13" max="13" width="18.57421875" style="0" customWidth="1"/>
    <col min="14" max="14" width="18.7109375" style="0" bestFit="1" customWidth="1"/>
    <col min="15" max="16" width="13.8515625" style="75" customWidth="1"/>
    <col min="17" max="17" width="15.57421875" style="0" customWidth="1"/>
    <col min="18" max="18" width="33.421875" style="0" customWidth="1"/>
    <col min="19" max="16384" width="11.421875" style="0" customWidth="1"/>
  </cols>
  <sheetData>
    <row r="1" spans="1:17" ht="18">
      <c r="A1" s="130" t="s">
        <v>88</v>
      </c>
      <c r="Q1" s="6"/>
    </row>
    <row r="2" ht="12.75" customHeight="1" thickBot="1">
      <c r="Q2" s="6"/>
    </row>
    <row r="3" spans="1:23" ht="13.5" thickBot="1">
      <c r="A3" s="124" t="s">
        <v>38</v>
      </c>
      <c r="B3" s="11"/>
      <c r="C3" s="11"/>
      <c r="D3" s="11"/>
      <c r="E3" s="11"/>
      <c r="F3" s="11"/>
      <c r="G3" s="11"/>
      <c r="H3" s="11"/>
      <c r="I3" s="11"/>
      <c r="J3" s="11"/>
      <c r="Q3" s="6"/>
      <c r="R3" s="11"/>
      <c r="S3" s="14"/>
      <c r="T3" s="14"/>
      <c r="U3" s="14"/>
      <c r="V3" s="14"/>
      <c r="W3" s="14"/>
    </row>
    <row r="4" spans="1:23" ht="25.5">
      <c r="A4" s="57" t="s">
        <v>47</v>
      </c>
      <c r="B4" s="58" t="s">
        <v>10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58" t="s">
        <v>8</v>
      </c>
      <c r="J4" s="58" t="s">
        <v>9</v>
      </c>
      <c r="K4" s="40" t="s">
        <v>42</v>
      </c>
      <c r="L4" s="40" t="s">
        <v>21</v>
      </c>
      <c r="M4" s="40" t="s">
        <v>22</v>
      </c>
      <c r="N4" s="40" t="s">
        <v>23</v>
      </c>
      <c r="O4" s="111" t="s">
        <v>43</v>
      </c>
      <c r="P4" s="110" t="s">
        <v>68</v>
      </c>
      <c r="Q4" s="34"/>
      <c r="R4" s="14"/>
      <c r="S4" s="34"/>
      <c r="T4" s="34"/>
      <c r="U4" s="34"/>
      <c r="V4" s="34"/>
      <c r="W4" s="34"/>
    </row>
    <row r="5" spans="1:23" ht="12.75">
      <c r="A5" s="41" t="s">
        <v>48</v>
      </c>
      <c r="B5" s="44">
        <v>85</v>
      </c>
      <c r="C5" s="44">
        <v>119</v>
      </c>
      <c r="D5" s="44">
        <v>155</v>
      </c>
      <c r="E5" s="44">
        <v>212</v>
      </c>
      <c r="F5" s="44">
        <v>254</v>
      </c>
      <c r="G5" s="44">
        <v>283</v>
      </c>
      <c r="H5" s="44">
        <v>311</v>
      </c>
      <c r="I5" s="44">
        <v>354</v>
      </c>
      <c r="J5" s="44">
        <f>((I5-H5)/2)+I5</f>
        <v>375.5</v>
      </c>
      <c r="K5" s="61">
        <f>((E5-D5)/2)+D5</f>
        <v>183.5</v>
      </c>
      <c r="L5" s="61">
        <f>((F5-E5)/2)+E5</f>
        <v>233</v>
      </c>
      <c r="M5" s="61">
        <f>((H5-G5)/2)+G5</f>
        <v>297</v>
      </c>
      <c r="N5" s="61">
        <f>J5</f>
        <v>375.5</v>
      </c>
      <c r="O5" s="93">
        <v>83</v>
      </c>
      <c r="P5" s="94">
        <v>154</v>
      </c>
      <c r="Q5" s="6"/>
      <c r="R5" s="14"/>
      <c r="S5" s="35"/>
      <c r="T5" s="36"/>
      <c r="U5" s="36"/>
      <c r="V5" s="36"/>
      <c r="W5" s="35"/>
    </row>
    <row r="6" spans="1:23" ht="12.75">
      <c r="A6" s="41" t="s">
        <v>49</v>
      </c>
      <c r="B6" s="44">
        <v>91</v>
      </c>
      <c r="C6" s="44">
        <v>127</v>
      </c>
      <c r="D6" s="44">
        <v>167</v>
      </c>
      <c r="E6" s="44">
        <v>227</v>
      </c>
      <c r="F6" s="44">
        <v>273</v>
      </c>
      <c r="G6" s="44">
        <v>303</v>
      </c>
      <c r="H6" s="44">
        <v>334</v>
      </c>
      <c r="I6" s="44">
        <v>379</v>
      </c>
      <c r="J6" s="44">
        <f>((I6-H6)/2)+I6</f>
        <v>401.5</v>
      </c>
      <c r="K6" s="61">
        <f aca="true" t="shared" si="0" ref="K6:L8">((E6-D6)/2)+D6</f>
        <v>197</v>
      </c>
      <c r="L6" s="61">
        <f t="shared" si="0"/>
        <v>250</v>
      </c>
      <c r="M6" s="61">
        <f>((H6-G6)/2)+G6</f>
        <v>318.5</v>
      </c>
      <c r="N6" s="61">
        <f>J6</f>
        <v>401.5</v>
      </c>
      <c r="O6" s="95">
        <v>95</v>
      </c>
      <c r="P6" s="96">
        <v>160</v>
      </c>
      <c r="Q6" s="6"/>
      <c r="R6" s="14"/>
      <c r="S6" s="37"/>
      <c r="T6" s="37"/>
      <c r="U6" s="37"/>
      <c r="V6" s="37"/>
      <c r="W6" s="37"/>
    </row>
    <row r="7" spans="1:23" ht="12.75">
      <c r="A7" s="41" t="s">
        <v>50</v>
      </c>
      <c r="B7" s="44">
        <v>132</v>
      </c>
      <c r="C7" s="44">
        <v>184</v>
      </c>
      <c r="D7" s="44">
        <v>242</v>
      </c>
      <c r="E7" s="44">
        <v>330</v>
      </c>
      <c r="F7" s="44">
        <v>396</v>
      </c>
      <c r="G7" s="44">
        <v>440</v>
      </c>
      <c r="H7" s="44">
        <v>484</v>
      </c>
      <c r="I7" s="44">
        <v>550</v>
      </c>
      <c r="J7" s="44">
        <f>((I7-H7)/2)+I7</f>
        <v>583</v>
      </c>
      <c r="K7" s="61">
        <f t="shared" si="0"/>
        <v>286</v>
      </c>
      <c r="L7" s="61">
        <f t="shared" si="0"/>
        <v>363</v>
      </c>
      <c r="M7" s="61">
        <f>((H7-G7)/2)+G7</f>
        <v>462</v>
      </c>
      <c r="N7" s="61">
        <f>J7</f>
        <v>583</v>
      </c>
      <c r="O7" s="95">
        <v>124</v>
      </c>
      <c r="P7" s="96">
        <v>150</v>
      </c>
      <c r="Q7" s="6"/>
      <c r="R7" s="14"/>
      <c r="S7" s="37"/>
      <c r="T7" s="37"/>
      <c r="U7" s="37"/>
      <c r="V7" s="37"/>
      <c r="W7" s="37"/>
    </row>
    <row r="8" spans="1:23" ht="13.5" thickBot="1">
      <c r="A8" s="42" t="s">
        <v>51</v>
      </c>
      <c r="B8" s="45">
        <v>176</v>
      </c>
      <c r="C8" s="45">
        <v>247</v>
      </c>
      <c r="D8" s="45">
        <v>324</v>
      </c>
      <c r="E8" s="45">
        <v>442</v>
      </c>
      <c r="F8" s="45">
        <v>530</v>
      </c>
      <c r="G8" s="45">
        <v>589</v>
      </c>
      <c r="H8" s="45">
        <v>648</v>
      </c>
      <c r="I8" s="45">
        <v>737</v>
      </c>
      <c r="J8" s="45">
        <f>((I8-H8)/2)+I8</f>
        <v>781.5</v>
      </c>
      <c r="K8" s="105">
        <f t="shared" si="0"/>
        <v>383</v>
      </c>
      <c r="L8" s="105">
        <f t="shared" si="0"/>
        <v>486</v>
      </c>
      <c r="M8" s="105">
        <f>((H8-G8)/2)+G8</f>
        <v>618.5</v>
      </c>
      <c r="N8" s="105">
        <f>J8</f>
        <v>781.5</v>
      </c>
      <c r="O8" s="97">
        <v>210</v>
      </c>
      <c r="P8" s="98">
        <v>250</v>
      </c>
      <c r="Q8" s="6"/>
      <c r="R8" s="14"/>
      <c r="S8" s="37"/>
      <c r="T8" s="37"/>
      <c r="U8" s="37"/>
      <c r="V8" s="37"/>
      <c r="W8" s="37"/>
    </row>
    <row r="9" spans="11:23" ht="12.75">
      <c r="K9" s="37"/>
      <c r="L9" s="37"/>
      <c r="M9" s="37"/>
      <c r="N9" s="37"/>
      <c r="O9" s="76"/>
      <c r="P9" s="76"/>
      <c r="Q9" s="6"/>
      <c r="R9" s="14"/>
      <c r="S9" s="37"/>
      <c r="T9" s="37"/>
      <c r="U9" s="37"/>
      <c r="V9" s="37"/>
      <c r="W9" s="37"/>
    </row>
    <row r="10" ht="13.5" thickBot="1">
      <c r="Q10" s="6"/>
    </row>
    <row r="11" spans="1:17" ht="13.5" thickBot="1">
      <c r="A11" s="124" t="s">
        <v>37</v>
      </c>
      <c r="B11" s="11"/>
      <c r="C11" s="11"/>
      <c r="D11" s="11"/>
      <c r="E11" s="11"/>
      <c r="F11" s="11"/>
      <c r="G11" s="11"/>
      <c r="H11" s="11"/>
      <c r="I11" s="11"/>
      <c r="J11" s="11"/>
      <c r="Q11" s="6"/>
    </row>
    <row r="12" spans="1:17" ht="12.75">
      <c r="A12" s="57" t="s">
        <v>47</v>
      </c>
      <c r="B12" s="58" t="s">
        <v>10</v>
      </c>
      <c r="C12" s="58" t="s">
        <v>2</v>
      </c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  <c r="I12" s="58" t="s">
        <v>8</v>
      </c>
      <c r="J12" s="58" t="s">
        <v>9</v>
      </c>
      <c r="K12" s="40" t="s">
        <v>42</v>
      </c>
      <c r="L12" s="40" t="s">
        <v>21</v>
      </c>
      <c r="M12" s="40" t="s">
        <v>22</v>
      </c>
      <c r="N12" s="40" t="s">
        <v>23</v>
      </c>
      <c r="O12" s="111" t="s">
        <v>43</v>
      </c>
      <c r="P12" s="110" t="s">
        <v>68</v>
      </c>
      <c r="Q12" s="34"/>
    </row>
    <row r="13" spans="1:17" ht="12.75">
      <c r="A13" s="41" t="s">
        <v>48</v>
      </c>
      <c r="B13" s="44">
        <v>172</v>
      </c>
      <c r="C13" s="44">
        <v>241</v>
      </c>
      <c r="D13" s="44">
        <v>317</v>
      </c>
      <c r="E13" s="44">
        <v>432</v>
      </c>
      <c r="F13" s="44">
        <v>518</v>
      </c>
      <c r="G13" s="44">
        <v>576</v>
      </c>
      <c r="H13" s="44">
        <v>633</v>
      </c>
      <c r="I13" s="44">
        <v>720</v>
      </c>
      <c r="J13" s="44">
        <f>((I13-H13)/2)+I13</f>
        <v>763.5</v>
      </c>
      <c r="K13" s="61">
        <f>((E13-D13)/2)+D13</f>
        <v>374.5</v>
      </c>
      <c r="L13" s="61">
        <f>((F13-E13)/2)+E13</f>
        <v>475</v>
      </c>
      <c r="M13" s="61">
        <f>((H13-G13)/2)+G13</f>
        <v>604.5</v>
      </c>
      <c r="N13" s="61">
        <f>J13</f>
        <v>763.5</v>
      </c>
      <c r="O13" s="93">
        <v>168</v>
      </c>
      <c r="P13" s="94">
        <v>280</v>
      </c>
      <c r="Q13" s="6"/>
    </row>
    <row r="14" spans="1:17" ht="13.5" thickBot="1">
      <c r="A14" s="42" t="s">
        <v>49</v>
      </c>
      <c r="B14" s="45">
        <v>200</v>
      </c>
      <c r="C14" s="45">
        <v>280</v>
      </c>
      <c r="D14" s="45">
        <v>367</v>
      </c>
      <c r="E14" s="45">
        <v>501</v>
      </c>
      <c r="F14" s="45">
        <v>601</v>
      </c>
      <c r="G14" s="45">
        <v>668</v>
      </c>
      <c r="H14" s="45">
        <v>735</v>
      </c>
      <c r="I14" s="45">
        <v>835</v>
      </c>
      <c r="J14" s="45">
        <f>((I14-H14)/2)+I14</f>
        <v>885</v>
      </c>
      <c r="K14" s="105">
        <f>((E14-D14)/2)+D14</f>
        <v>434</v>
      </c>
      <c r="L14" s="105">
        <f>((F14-E14)/2)+E14</f>
        <v>551</v>
      </c>
      <c r="M14" s="105">
        <f>((H14-G14)/2)+G14</f>
        <v>701.5</v>
      </c>
      <c r="N14" s="105">
        <f>J14</f>
        <v>885</v>
      </c>
      <c r="O14" s="97">
        <v>195</v>
      </c>
      <c r="P14" s="98">
        <v>408</v>
      </c>
      <c r="Q14" s="6"/>
    </row>
    <row r="15" spans="1:17" ht="12.75">
      <c r="A15" s="6"/>
      <c r="B15" s="65"/>
      <c r="C15" s="65"/>
      <c r="D15" s="65"/>
      <c r="E15" s="65"/>
      <c r="F15" s="65"/>
      <c r="G15" s="65"/>
      <c r="H15" s="65"/>
      <c r="I15" s="65"/>
      <c r="J15" s="65"/>
      <c r="K15" s="67"/>
      <c r="L15" s="67"/>
      <c r="M15" s="67"/>
      <c r="N15" s="67"/>
      <c r="O15" s="77"/>
      <c r="P15" s="77"/>
      <c r="Q15" s="6"/>
    </row>
    <row r="16" spans="11:17" ht="13.5" thickBot="1">
      <c r="K16" s="37"/>
      <c r="L16" s="37"/>
      <c r="M16" s="37"/>
      <c r="N16" s="37"/>
      <c r="O16" s="76"/>
      <c r="P16" s="76"/>
      <c r="Q16" s="6"/>
    </row>
    <row r="17" spans="1:17" ht="13.5" thickBot="1">
      <c r="A17" s="124" t="s">
        <v>39</v>
      </c>
      <c r="K17" s="37"/>
      <c r="L17" s="37"/>
      <c r="M17" s="37"/>
      <c r="N17" s="37"/>
      <c r="O17" s="76"/>
      <c r="P17" s="76"/>
      <c r="Q17" s="6"/>
    </row>
    <row r="18" spans="1:17" ht="12.75">
      <c r="A18" s="57" t="s">
        <v>47</v>
      </c>
      <c r="B18" s="58" t="s">
        <v>10</v>
      </c>
      <c r="C18" s="58" t="s">
        <v>2</v>
      </c>
      <c r="D18" s="58" t="s">
        <v>3</v>
      </c>
      <c r="E18" s="58" t="s">
        <v>4</v>
      </c>
      <c r="F18" s="58" t="s">
        <v>5</v>
      </c>
      <c r="G18" s="58" t="s">
        <v>6</v>
      </c>
      <c r="H18" s="58" t="s">
        <v>7</v>
      </c>
      <c r="I18" s="58" t="s">
        <v>8</v>
      </c>
      <c r="J18" s="58" t="s">
        <v>9</v>
      </c>
      <c r="K18" s="40" t="s">
        <v>42</v>
      </c>
      <c r="L18" s="40" t="s">
        <v>21</v>
      </c>
      <c r="M18" s="40" t="s">
        <v>22</v>
      </c>
      <c r="N18" s="40" t="s">
        <v>23</v>
      </c>
      <c r="O18" s="111" t="s">
        <v>43</v>
      </c>
      <c r="P18" s="110" t="s">
        <v>68</v>
      </c>
      <c r="Q18" s="34"/>
    </row>
    <row r="19" spans="1:17" ht="12.75">
      <c r="A19" s="41" t="s">
        <v>29</v>
      </c>
      <c r="B19" s="44">
        <v>132</v>
      </c>
      <c r="C19" s="44">
        <v>185</v>
      </c>
      <c r="D19" s="44">
        <v>243</v>
      </c>
      <c r="E19" s="44">
        <v>331</v>
      </c>
      <c r="F19" s="44">
        <v>398</v>
      </c>
      <c r="G19" s="44">
        <v>442</v>
      </c>
      <c r="H19" s="44">
        <v>486</v>
      </c>
      <c r="I19" s="44">
        <v>552</v>
      </c>
      <c r="J19" s="44">
        <f>((I19-H19)/2)+I19</f>
        <v>585</v>
      </c>
      <c r="K19" s="66">
        <f>E19</f>
        <v>331</v>
      </c>
      <c r="L19" s="66">
        <f>F19</f>
        <v>398</v>
      </c>
      <c r="M19" s="66">
        <f>H19</f>
        <v>486</v>
      </c>
      <c r="N19" s="66">
        <f>J19</f>
        <v>585</v>
      </c>
      <c r="O19" s="95">
        <v>161</v>
      </c>
      <c r="P19" s="96">
        <v>227</v>
      </c>
      <c r="Q19" s="6"/>
    </row>
    <row r="20" spans="1:17" ht="12.75">
      <c r="A20" s="41" t="s">
        <v>30</v>
      </c>
      <c r="B20" s="44">
        <v>224</v>
      </c>
      <c r="C20" s="44">
        <v>314</v>
      </c>
      <c r="D20" s="44">
        <v>411</v>
      </c>
      <c r="E20" s="44">
        <v>561</v>
      </c>
      <c r="F20" s="44">
        <v>673</v>
      </c>
      <c r="G20" s="44">
        <v>748</v>
      </c>
      <c r="H20" s="44">
        <v>823</v>
      </c>
      <c r="I20" s="44">
        <v>935</v>
      </c>
      <c r="J20" s="44">
        <f>((I20-H20)/2)+I20</f>
        <v>991</v>
      </c>
      <c r="K20" s="66">
        <f>E20</f>
        <v>561</v>
      </c>
      <c r="L20" s="66">
        <f>F20</f>
        <v>673</v>
      </c>
      <c r="M20" s="66">
        <f>H20</f>
        <v>823</v>
      </c>
      <c r="N20" s="66">
        <f>J20</f>
        <v>991</v>
      </c>
      <c r="O20" s="95">
        <v>200</v>
      </c>
      <c r="P20" s="96">
        <v>267</v>
      </c>
      <c r="Q20" s="6"/>
    </row>
    <row r="21" spans="1:17" ht="12.75">
      <c r="A21" s="41" t="s">
        <v>31</v>
      </c>
      <c r="B21" s="44">
        <v>147</v>
      </c>
      <c r="C21" s="44">
        <v>206</v>
      </c>
      <c r="D21" s="44">
        <v>271</v>
      </c>
      <c r="E21" s="44">
        <v>369</v>
      </c>
      <c r="F21" s="44">
        <v>443</v>
      </c>
      <c r="G21" s="44">
        <v>497</v>
      </c>
      <c r="H21" s="44">
        <v>542</v>
      </c>
      <c r="I21" s="44">
        <v>616</v>
      </c>
      <c r="J21" s="44">
        <f>((I21-H21)/2)+I21</f>
        <v>653</v>
      </c>
      <c r="K21" s="61">
        <f>((E21-D21)/2)+D21</f>
        <v>320</v>
      </c>
      <c r="L21" s="61">
        <f>((F21-E21)/2)+E21</f>
        <v>406</v>
      </c>
      <c r="M21" s="61">
        <f>((H21-G21)/2)+G21</f>
        <v>519.5</v>
      </c>
      <c r="N21" s="61">
        <f>J21</f>
        <v>653</v>
      </c>
      <c r="O21" s="95">
        <v>143</v>
      </c>
      <c r="P21" s="96">
        <v>200</v>
      </c>
      <c r="Q21" s="6"/>
    </row>
    <row r="22" spans="1:17" ht="13.5" thickBot="1">
      <c r="A22" s="42" t="s">
        <v>32</v>
      </c>
      <c r="B22" s="45">
        <v>213</v>
      </c>
      <c r="C22" s="45">
        <v>299</v>
      </c>
      <c r="D22" s="45">
        <v>391</v>
      </c>
      <c r="E22" s="45">
        <v>534</v>
      </c>
      <c r="F22" s="45">
        <v>640</v>
      </c>
      <c r="G22" s="45">
        <v>712</v>
      </c>
      <c r="H22" s="45">
        <v>783</v>
      </c>
      <c r="I22" s="45">
        <v>889</v>
      </c>
      <c r="J22" s="45">
        <f>((I22-H22)/2)+I22</f>
        <v>942</v>
      </c>
      <c r="K22" s="105">
        <f>((E22-D22)/2)+D22</f>
        <v>462.5</v>
      </c>
      <c r="L22" s="105">
        <f>((F22-E22)/2)+E22</f>
        <v>587</v>
      </c>
      <c r="M22" s="105">
        <f>((H22-G22)/2)+G22</f>
        <v>747.5</v>
      </c>
      <c r="N22" s="105">
        <f>J22</f>
        <v>942</v>
      </c>
      <c r="O22" s="97">
        <v>204</v>
      </c>
      <c r="P22" s="98">
        <v>307</v>
      </c>
      <c r="Q22" s="6"/>
    </row>
    <row r="23" spans="1:17" ht="12.75">
      <c r="A23" s="6"/>
      <c r="K23" s="37"/>
      <c r="L23" s="37"/>
      <c r="M23" s="37"/>
      <c r="N23" s="37"/>
      <c r="O23" s="76"/>
      <c r="P23" s="76"/>
      <c r="Q23" s="6"/>
    </row>
    <row r="24" spans="11:17" ht="13.5" thickBot="1">
      <c r="K24" s="37"/>
      <c r="L24" s="37"/>
      <c r="M24" s="37"/>
      <c r="N24" s="37"/>
      <c r="O24" s="76"/>
      <c r="P24" s="76"/>
      <c r="Q24" s="6"/>
    </row>
    <row r="25" spans="1:17" ht="13.5" thickBot="1">
      <c r="A25" s="124" t="s">
        <v>15</v>
      </c>
      <c r="K25" s="37"/>
      <c r="L25" s="37"/>
      <c r="M25" s="37"/>
      <c r="N25" s="37"/>
      <c r="O25" s="76"/>
      <c r="P25" s="76"/>
      <c r="Q25" s="6"/>
    </row>
    <row r="26" spans="1:17" ht="12.75">
      <c r="A26" s="57" t="s">
        <v>47</v>
      </c>
      <c r="B26" s="80" t="s">
        <v>10</v>
      </c>
      <c r="C26" s="80" t="s">
        <v>2</v>
      </c>
      <c r="D26" s="58" t="s">
        <v>3</v>
      </c>
      <c r="E26" s="58" t="s">
        <v>4</v>
      </c>
      <c r="F26" s="58" t="s">
        <v>5</v>
      </c>
      <c r="G26" s="58" t="s">
        <v>6</v>
      </c>
      <c r="H26" s="58" t="s">
        <v>7</v>
      </c>
      <c r="I26" s="58" t="s">
        <v>8</v>
      </c>
      <c r="J26" s="58" t="s">
        <v>9</v>
      </c>
      <c r="K26" s="40" t="s">
        <v>42</v>
      </c>
      <c r="L26" s="40" t="s">
        <v>21</v>
      </c>
      <c r="M26" s="40" t="s">
        <v>22</v>
      </c>
      <c r="N26" s="40" t="s">
        <v>23</v>
      </c>
      <c r="O26" s="111" t="s">
        <v>43</v>
      </c>
      <c r="P26" s="110" t="s">
        <v>68</v>
      </c>
      <c r="Q26" s="34"/>
    </row>
    <row r="27" spans="1:17" ht="12.75">
      <c r="A27" s="41" t="s">
        <v>35</v>
      </c>
      <c r="B27" s="81"/>
      <c r="C27" s="81"/>
      <c r="D27" s="44">
        <v>0.77</v>
      </c>
      <c r="E27" s="44">
        <v>0.88</v>
      </c>
      <c r="F27" s="44">
        <v>1</v>
      </c>
      <c r="G27" s="44">
        <v>1.07</v>
      </c>
      <c r="H27" s="44">
        <v>1.25</v>
      </c>
      <c r="I27" s="44">
        <v>1.35</v>
      </c>
      <c r="J27" s="44">
        <v>1.5</v>
      </c>
      <c r="K27" s="61">
        <f>((E27-D27)/2)+D27</f>
        <v>0.825</v>
      </c>
      <c r="L27" s="61">
        <f>((F27-E27)/2)+E27</f>
        <v>0.94</v>
      </c>
      <c r="M27" s="61">
        <f>((H27-G27)/2)+G27</f>
        <v>1.1600000000000001</v>
      </c>
      <c r="N27" s="61">
        <f>J27</f>
        <v>1.5</v>
      </c>
      <c r="O27" s="95">
        <v>0.74</v>
      </c>
      <c r="P27" s="96">
        <v>1.1</v>
      </c>
      <c r="Q27" s="6"/>
    </row>
    <row r="28" spans="1:17" ht="13.5" thickBot="1">
      <c r="A28" s="42" t="s">
        <v>36</v>
      </c>
      <c r="B28" s="82"/>
      <c r="C28" s="82"/>
      <c r="D28" s="45">
        <v>1.05</v>
      </c>
      <c r="E28" s="45">
        <v>1.22</v>
      </c>
      <c r="F28" s="45">
        <v>1.4</v>
      </c>
      <c r="G28" s="45">
        <v>1.53</v>
      </c>
      <c r="H28" s="45">
        <v>1.78</v>
      </c>
      <c r="I28" s="45">
        <v>1.9</v>
      </c>
      <c r="J28" s="45">
        <v>2.1</v>
      </c>
      <c r="K28" s="105">
        <f>((E28-D28)/2)+D28</f>
        <v>1.135</v>
      </c>
      <c r="L28" s="105">
        <f>((F28-E28)/2)+E28</f>
        <v>1.31</v>
      </c>
      <c r="M28" s="105">
        <f>((H28-G28)/2)+G28</f>
        <v>1.655</v>
      </c>
      <c r="N28" s="105">
        <f>J28</f>
        <v>2.1</v>
      </c>
      <c r="O28" s="97">
        <v>0.9</v>
      </c>
      <c r="P28" s="98">
        <v>1.4</v>
      </c>
      <c r="Q28" s="6"/>
    </row>
    <row r="29" spans="11:17" ht="12.75">
      <c r="K29" s="37"/>
      <c r="L29" s="37"/>
      <c r="M29" s="37"/>
      <c r="N29" s="37"/>
      <c r="O29" s="76"/>
      <c r="P29" s="76"/>
      <c r="Q29" s="6"/>
    </row>
    <row r="30" spans="11:17" ht="13.5" thickBot="1">
      <c r="K30" s="37"/>
      <c r="L30" s="37"/>
      <c r="M30" s="37"/>
      <c r="N30" s="37"/>
      <c r="O30" s="76"/>
      <c r="P30" s="76"/>
      <c r="Q30" s="6"/>
    </row>
    <row r="31" spans="1:17" ht="13.5" thickBot="1">
      <c r="A31" s="124" t="s">
        <v>40</v>
      </c>
      <c r="K31" s="37"/>
      <c r="L31" s="37"/>
      <c r="M31" s="37"/>
      <c r="N31" s="37"/>
      <c r="O31" s="76"/>
      <c r="P31" s="76"/>
      <c r="Q31" s="6"/>
    </row>
    <row r="32" spans="1:18" ht="12.75">
      <c r="A32" s="57" t="s">
        <v>66</v>
      </c>
      <c r="B32" s="58"/>
      <c r="C32" s="58"/>
      <c r="D32" s="58"/>
      <c r="E32" s="58"/>
      <c r="F32" s="58"/>
      <c r="G32" s="58"/>
      <c r="H32" s="58"/>
      <c r="I32" s="58" t="s">
        <v>11</v>
      </c>
      <c r="J32" s="58" t="s">
        <v>12</v>
      </c>
      <c r="K32" s="59" t="s">
        <v>13</v>
      </c>
      <c r="L32" s="113" t="s">
        <v>44</v>
      </c>
      <c r="M32" s="113" t="s">
        <v>45</v>
      </c>
      <c r="N32" s="112" t="s">
        <v>46</v>
      </c>
      <c r="P32" s="34"/>
      <c r="Q32" s="34"/>
      <c r="R32" s="20"/>
    </row>
    <row r="33" spans="1:18" ht="12.75">
      <c r="A33" s="41" t="s">
        <v>52</v>
      </c>
      <c r="B33" s="39"/>
      <c r="C33" s="39"/>
      <c r="D33" s="39"/>
      <c r="E33" s="39"/>
      <c r="F33" s="39"/>
      <c r="G33" s="39"/>
      <c r="H33" s="39"/>
      <c r="I33" s="39">
        <v>100</v>
      </c>
      <c r="J33" s="39">
        <v>0</v>
      </c>
      <c r="K33" s="39">
        <v>7</v>
      </c>
      <c r="L33" s="99">
        <v>50</v>
      </c>
      <c r="M33" s="99">
        <v>0</v>
      </c>
      <c r="N33" s="100">
        <v>3</v>
      </c>
      <c r="P33" s="85"/>
      <c r="Q33" s="86"/>
      <c r="R33" s="3"/>
    </row>
    <row r="34" spans="1:18" ht="12.75">
      <c r="A34" s="41" t="s">
        <v>53</v>
      </c>
      <c r="B34" s="39"/>
      <c r="C34" s="39"/>
      <c r="D34" s="39"/>
      <c r="E34" s="39"/>
      <c r="F34" s="39"/>
      <c r="G34" s="39"/>
      <c r="H34" s="39"/>
      <c r="I34" s="39">
        <v>130</v>
      </c>
      <c r="J34" s="39">
        <v>0</v>
      </c>
      <c r="K34" s="39">
        <v>7</v>
      </c>
      <c r="L34" s="99">
        <v>100</v>
      </c>
      <c r="M34" s="99">
        <v>0</v>
      </c>
      <c r="N34" s="100">
        <v>1</v>
      </c>
      <c r="P34" s="85"/>
      <c r="Q34" s="86"/>
      <c r="R34" s="3"/>
    </row>
    <row r="35" spans="1:18" ht="12.75">
      <c r="A35" s="54" t="s">
        <v>54</v>
      </c>
      <c r="B35" s="52"/>
      <c r="C35" s="52"/>
      <c r="D35" s="52"/>
      <c r="E35" s="52"/>
      <c r="F35" s="52"/>
      <c r="G35" s="52"/>
      <c r="H35" s="52"/>
      <c r="I35" s="51">
        <v>200</v>
      </c>
      <c r="J35" s="51">
        <v>0</v>
      </c>
      <c r="K35" s="39">
        <v>4</v>
      </c>
      <c r="L35" s="99">
        <v>100</v>
      </c>
      <c r="M35" s="99">
        <v>0</v>
      </c>
      <c r="N35" s="100">
        <v>2</v>
      </c>
      <c r="O35" s="78"/>
      <c r="P35" s="76"/>
      <c r="Q35" s="86"/>
      <c r="R35" s="65"/>
    </row>
    <row r="36" spans="1:18" ht="12.75">
      <c r="A36" s="55" t="s">
        <v>55</v>
      </c>
      <c r="B36" s="39"/>
      <c r="C36" s="39"/>
      <c r="D36" s="39"/>
      <c r="E36" s="39"/>
      <c r="F36" s="39"/>
      <c r="G36" s="39"/>
      <c r="H36" s="39"/>
      <c r="I36" s="39">
        <v>400</v>
      </c>
      <c r="J36" s="39">
        <v>0</v>
      </c>
      <c r="K36" s="53">
        <v>7</v>
      </c>
      <c r="L36" s="101">
        <v>200</v>
      </c>
      <c r="M36" s="101">
        <v>0</v>
      </c>
      <c r="N36" s="102">
        <v>3</v>
      </c>
      <c r="O36" s="79"/>
      <c r="P36" s="83"/>
      <c r="Q36" s="87"/>
      <c r="R36" s="65"/>
    </row>
    <row r="37" spans="1:18" ht="12.75">
      <c r="A37" s="55" t="s">
        <v>56</v>
      </c>
      <c r="B37" s="39"/>
      <c r="C37" s="39"/>
      <c r="D37" s="39"/>
      <c r="E37" s="39"/>
      <c r="F37" s="39"/>
      <c r="G37" s="39"/>
      <c r="H37" s="39"/>
      <c r="I37" s="39">
        <v>50</v>
      </c>
      <c r="J37" s="39">
        <v>0</v>
      </c>
      <c r="K37" s="39">
        <v>5</v>
      </c>
      <c r="L37" s="99">
        <v>40</v>
      </c>
      <c r="M37" s="99">
        <v>0</v>
      </c>
      <c r="N37" s="100">
        <v>1</v>
      </c>
      <c r="O37" s="78"/>
      <c r="P37" s="76"/>
      <c r="Q37" s="86"/>
      <c r="R37" s="65"/>
    </row>
    <row r="38" spans="1:18" ht="13.5" thickBot="1">
      <c r="A38" s="56" t="s">
        <v>57</v>
      </c>
      <c r="B38" s="43"/>
      <c r="C38" s="43"/>
      <c r="D38" s="43"/>
      <c r="E38" s="43"/>
      <c r="F38" s="43"/>
      <c r="G38" s="43"/>
      <c r="H38" s="43"/>
      <c r="I38" s="43">
        <v>80</v>
      </c>
      <c r="J38" s="43">
        <v>0</v>
      </c>
      <c r="K38" s="43">
        <v>5</v>
      </c>
      <c r="L38" s="103">
        <v>70</v>
      </c>
      <c r="M38" s="103">
        <v>0</v>
      </c>
      <c r="N38" s="104">
        <v>2.4</v>
      </c>
      <c r="O38" s="78"/>
      <c r="P38" s="76"/>
      <c r="Q38" s="86"/>
      <c r="R38" s="65"/>
    </row>
    <row r="39" spans="1:18" ht="12.75">
      <c r="A39" s="14"/>
      <c r="K39" s="14"/>
      <c r="L39" s="29"/>
      <c r="M39" s="29"/>
      <c r="N39" s="29"/>
      <c r="O39" s="78"/>
      <c r="P39" s="78"/>
      <c r="Q39" s="14"/>
      <c r="R39" s="14"/>
    </row>
    <row r="40" spans="1:18" ht="13.5" thickBot="1">
      <c r="A40" s="14"/>
      <c r="K40" s="14"/>
      <c r="L40" s="29"/>
      <c r="M40" s="29"/>
      <c r="N40" s="29"/>
      <c r="O40" s="78"/>
      <c r="P40" s="78"/>
      <c r="Q40" s="14"/>
      <c r="R40" s="14"/>
    </row>
    <row r="41" spans="1:18" ht="13.5" thickBot="1">
      <c r="A41" s="125" t="s">
        <v>41</v>
      </c>
      <c r="K41" s="14"/>
      <c r="L41" s="29"/>
      <c r="M41" s="29"/>
      <c r="N41" s="29"/>
      <c r="O41" s="78"/>
      <c r="P41" s="78"/>
      <c r="Q41" s="14"/>
      <c r="R41" s="14"/>
    </row>
    <row r="42" spans="1:18" ht="12.75">
      <c r="A42" s="57" t="s">
        <v>47</v>
      </c>
      <c r="B42" s="80" t="s">
        <v>10</v>
      </c>
      <c r="C42" s="80" t="s">
        <v>2</v>
      </c>
      <c r="D42" s="58" t="s">
        <v>3</v>
      </c>
      <c r="E42" s="58" t="s">
        <v>4</v>
      </c>
      <c r="F42" s="58" t="s">
        <v>5</v>
      </c>
      <c r="G42" s="58" t="s">
        <v>6</v>
      </c>
      <c r="H42" s="58" t="s">
        <v>7</v>
      </c>
      <c r="I42" s="58" t="s">
        <v>8</v>
      </c>
      <c r="J42" s="58" t="s">
        <v>9</v>
      </c>
      <c r="K42" s="40" t="s">
        <v>42</v>
      </c>
      <c r="L42" s="40" t="s">
        <v>21</v>
      </c>
      <c r="M42" s="40" t="s">
        <v>22</v>
      </c>
      <c r="N42" s="40" t="s">
        <v>23</v>
      </c>
      <c r="O42" s="128" t="s">
        <v>43</v>
      </c>
      <c r="P42" s="110" t="s">
        <v>68</v>
      </c>
      <c r="Q42" s="34"/>
      <c r="R42" s="14"/>
    </row>
    <row r="43" spans="1:18" ht="12.75">
      <c r="A43" s="54" t="s">
        <v>84</v>
      </c>
      <c r="B43" s="81"/>
      <c r="C43" s="81"/>
      <c r="D43" s="44">
        <f>D44*0.6</f>
        <v>0.558</v>
      </c>
      <c r="E43" s="44">
        <f aca="true" t="shared" si="1" ref="E43:J43">E44*0.6</f>
        <v>0.6779999999999999</v>
      </c>
      <c r="F43" s="44">
        <f t="shared" si="1"/>
        <v>0.714</v>
      </c>
      <c r="G43" s="44">
        <f t="shared" si="1"/>
        <v>0.756</v>
      </c>
      <c r="H43" s="44">
        <f t="shared" si="1"/>
        <v>0.78</v>
      </c>
      <c r="I43" s="44">
        <f t="shared" si="1"/>
        <v>0.84</v>
      </c>
      <c r="J43" s="44">
        <f t="shared" si="1"/>
        <v>0.8999999999999999</v>
      </c>
      <c r="K43" s="61">
        <f>((E43-D43)/2)+D43</f>
        <v>0.618</v>
      </c>
      <c r="L43" s="61">
        <f>((F43-E43)/2)+E43</f>
        <v>0.696</v>
      </c>
      <c r="M43" s="61">
        <f>((H43-G43)/2)+G43</f>
        <v>0.768</v>
      </c>
      <c r="N43" s="61">
        <f>J43</f>
        <v>0.8999999999999999</v>
      </c>
      <c r="O43" s="126">
        <f>O44*0.6</f>
        <v>0.51</v>
      </c>
      <c r="P43" s="96">
        <f>P44*0.6</f>
        <v>0.6</v>
      </c>
      <c r="Q43" s="14"/>
      <c r="R43" s="14"/>
    </row>
    <row r="44" spans="1:18" ht="12.75">
      <c r="A44" s="54" t="s">
        <v>33</v>
      </c>
      <c r="B44" s="81"/>
      <c r="C44" s="81"/>
      <c r="D44" s="44">
        <v>0.93</v>
      </c>
      <c r="E44" s="44">
        <v>1.13</v>
      </c>
      <c r="F44" s="44">
        <v>1.19</v>
      </c>
      <c r="G44" s="44">
        <v>1.26</v>
      </c>
      <c r="H44" s="44">
        <v>1.3</v>
      </c>
      <c r="I44" s="44">
        <v>1.4</v>
      </c>
      <c r="J44" s="44">
        <v>1.5</v>
      </c>
      <c r="K44" s="61">
        <f aca="true" t="shared" si="2" ref="K44:L49">((E44-D44)/2)+D44</f>
        <v>1.03</v>
      </c>
      <c r="L44" s="61">
        <f t="shared" si="2"/>
        <v>1.16</v>
      </c>
      <c r="M44" s="61">
        <f aca="true" t="shared" si="3" ref="M44:M49">((H44-G44)/2)+G44</f>
        <v>1.28</v>
      </c>
      <c r="N44" s="61">
        <f aca="true" t="shared" si="4" ref="N44:N49">J44</f>
        <v>1.5</v>
      </c>
      <c r="O44" s="126">
        <v>0.85</v>
      </c>
      <c r="P44" s="96">
        <v>1</v>
      </c>
      <c r="Q44" s="14"/>
      <c r="R44" s="14"/>
    </row>
    <row r="45" spans="1:18" ht="12.75">
      <c r="A45" s="54" t="s">
        <v>34</v>
      </c>
      <c r="B45" s="81"/>
      <c r="C45" s="81"/>
      <c r="D45" s="44">
        <f aca="true" t="shared" si="5" ref="D45:J45">D44*1.5</f>
        <v>1.395</v>
      </c>
      <c r="E45" s="44">
        <f t="shared" si="5"/>
        <v>1.6949999999999998</v>
      </c>
      <c r="F45" s="44">
        <f t="shared" si="5"/>
        <v>1.785</v>
      </c>
      <c r="G45" s="44">
        <f t="shared" si="5"/>
        <v>1.8900000000000001</v>
      </c>
      <c r="H45" s="44">
        <f t="shared" si="5"/>
        <v>1.9500000000000002</v>
      </c>
      <c r="I45" s="44">
        <f t="shared" si="5"/>
        <v>2.0999999999999996</v>
      </c>
      <c r="J45" s="44">
        <f t="shared" si="5"/>
        <v>2.25</v>
      </c>
      <c r="K45" s="61">
        <f t="shared" si="2"/>
        <v>1.545</v>
      </c>
      <c r="L45" s="61">
        <f t="shared" si="2"/>
        <v>1.7399999999999998</v>
      </c>
      <c r="M45" s="61">
        <f t="shared" si="3"/>
        <v>1.9200000000000002</v>
      </c>
      <c r="N45" s="61">
        <f t="shared" si="4"/>
        <v>2.25</v>
      </c>
      <c r="O45" s="126">
        <f>O44*1.5</f>
        <v>1.275</v>
      </c>
      <c r="P45" s="96">
        <f>P44*1.5</f>
        <v>1.5</v>
      </c>
      <c r="Q45" s="14"/>
      <c r="R45" s="14"/>
    </row>
    <row r="46" spans="1:18" ht="12.75">
      <c r="A46" s="54" t="s">
        <v>85</v>
      </c>
      <c r="B46" s="81"/>
      <c r="C46" s="81"/>
      <c r="D46" s="44">
        <f aca="true" t="shared" si="6" ref="D46:J46">D47*0.6</f>
        <v>0.40800000000000003</v>
      </c>
      <c r="E46" s="44">
        <f t="shared" si="6"/>
        <v>0.486</v>
      </c>
      <c r="F46" s="44">
        <f t="shared" si="6"/>
        <v>0.558</v>
      </c>
      <c r="G46" s="44">
        <f t="shared" si="6"/>
        <v>0.63</v>
      </c>
      <c r="H46" s="44">
        <f t="shared" si="6"/>
        <v>0.702</v>
      </c>
      <c r="I46" s="44">
        <f t="shared" si="6"/>
        <v>0.774</v>
      </c>
      <c r="J46" s="44">
        <f t="shared" si="6"/>
        <v>0.84</v>
      </c>
      <c r="K46" s="61">
        <f t="shared" si="2"/>
        <v>0.447</v>
      </c>
      <c r="L46" s="61">
        <f t="shared" si="2"/>
        <v>0.522</v>
      </c>
      <c r="M46" s="61">
        <f t="shared" si="3"/>
        <v>0.6659999999999999</v>
      </c>
      <c r="N46" s="61">
        <f t="shared" si="4"/>
        <v>0.84</v>
      </c>
      <c r="O46" s="127">
        <f>O47*0.6</f>
        <v>0.366</v>
      </c>
      <c r="P46" s="94">
        <f>P47*0.6</f>
        <v>0.6</v>
      </c>
      <c r="Q46" s="14"/>
      <c r="R46" s="14"/>
    </row>
    <row r="47" spans="1:18" ht="12.75">
      <c r="A47" s="54" t="s">
        <v>64</v>
      </c>
      <c r="B47" s="81"/>
      <c r="C47" s="81"/>
      <c r="D47" s="44">
        <v>0.68</v>
      </c>
      <c r="E47" s="44">
        <v>0.81</v>
      </c>
      <c r="F47" s="44">
        <v>0.93</v>
      </c>
      <c r="G47" s="44">
        <v>1.05</v>
      </c>
      <c r="H47" s="44">
        <v>1.17</v>
      </c>
      <c r="I47" s="44">
        <v>1.29</v>
      </c>
      <c r="J47" s="44">
        <v>1.4</v>
      </c>
      <c r="K47" s="61">
        <f t="shared" si="2"/>
        <v>0.7450000000000001</v>
      </c>
      <c r="L47" s="61">
        <f t="shared" si="2"/>
        <v>0.8700000000000001</v>
      </c>
      <c r="M47" s="61">
        <f t="shared" si="3"/>
        <v>1.1099999999999999</v>
      </c>
      <c r="N47" s="61">
        <f t="shared" si="4"/>
        <v>1.4</v>
      </c>
      <c r="O47" s="127">
        <v>0.61</v>
      </c>
      <c r="P47" s="94">
        <v>1</v>
      </c>
      <c r="Q47" s="14"/>
      <c r="R47" s="14"/>
    </row>
    <row r="48" spans="1:18" ht="12.75">
      <c r="A48" s="54" t="s">
        <v>65</v>
      </c>
      <c r="B48" s="81"/>
      <c r="C48" s="81"/>
      <c r="D48" s="44">
        <f aca="true" t="shared" si="7" ref="D48:J48">D47*1.5</f>
        <v>1.02</v>
      </c>
      <c r="E48" s="44">
        <f t="shared" si="7"/>
        <v>1.215</v>
      </c>
      <c r="F48" s="44">
        <f t="shared" si="7"/>
        <v>1.395</v>
      </c>
      <c r="G48" s="44">
        <f t="shared" si="7"/>
        <v>1.5750000000000002</v>
      </c>
      <c r="H48" s="44">
        <f t="shared" si="7"/>
        <v>1.755</v>
      </c>
      <c r="I48" s="44">
        <f t="shared" si="7"/>
        <v>1.935</v>
      </c>
      <c r="J48" s="44">
        <f t="shared" si="7"/>
        <v>2.0999999999999996</v>
      </c>
      <c r="K48" s="61">
        <f t="shared" si="2"/>
        <v>1.1175000000000002</v>
      </c>
      <c r="L48" s="61">
        <f t="shared" si="2"/>
        <v>1.3050000000000002</v>
      </c>
      <c r="M48" s="61">
        <f t="shared" si="3"/>
        <v>1.665</v>
      </c>
      <c r="N48" s="61">
        <f t="shared" si="4"/>
        <v>2.0999999999999996</v>
      </c>
      <c r="O48" s="127">
        <f>O47*1.5</f>
        <v>0.915</v>
      </c>
      <c r="P48" s="94">
        <f>P47*1.5</f>
        <v>1.5</v>
      </c>
      <c r="Q48" s="14"/>
      <c r="R48" s="14"/>
    </row>
    <row r="49" spans="1:18" ht="13.5" thickBot="1">
      <c r="A49" s="92" t="s">
        <v>63</v>
      </c>
      <c r="B49" s="82"/>
      <c r="C49" s="82"/>
      <c r="D49" s="45">
        <v>0.53</v>
      </c>
      <c r="E49" s="45">
        <v>0.61</v>
      </c>
      <c r="F49" s="45">
        <v>0.7</v>
      </c>
      <c r="G49" s="45">
        <v>0.79</v>
      </c>
      <c r="H49" s="45">
        <f>G49*1.1</f>
        <v>0.8690000000000001</v>
      </c>
      <c r="I49" s="45">
        <v>0.95</v>
      </c>
      <c r="J49" s="45">
        <v>1.03</v>
      </c>
      <c r="K49" s="105">
        <f t="shared" si="2"/>
        <v>0.5700000000000001</v>
      </c>
      <c r="L49" s="105">
        <f t="shared" si="2"/>
        <v>0.655</v>
      </c>
      <c r="M49" s="105">
        <f t="shared" si="3"/>
        <v>0.8295000000000001</v>
      </c>
      <c r="N49" s="105">
        <f t="shared" si="4"/>
        <v>1.03</v>
      </c>
      <c r="O49" s="129">
        <v>0.42</v>
      </c>
      <c r="P49" s="98">
        <v>0.82</v>
      </c>
      <c r="Q49" s="14"/>
      <c r="R49" s="14"/>
    </row>
    <row r="50" spans="1:18" ht="12.75">
      <c r="A50" s="14"/>
      <c r="K50" s="37"/>
      <c r="L50" s="37"/>
      <c r="M50" s="37"/>
      <c r="N50" s="37"/>
      <c r="O50" s="76"/>
      <c r="P50" s="76"/>
      <c r="Q50" s="14"/>
      <c r="R50" s="14"/>
    </row>
    <row r="51" spans="1:18" ht="13.5" thickBot="1">
      <c r="A51" s="14"/>
      <c r="K51" s="11"/>
      <c r="L51" s="11"/>
      <c r="M51" s="14"/>
      <c r="N51" s="14"/>
      <c r="O51" s="78"/>
      <c r="P51" s="78"/>
      <c r="Q51" s="14"/>
      <c r="R51" s="14"/>
    </row>
    <row r="52" spans="1:18" ht="13.5" thickBot="1">
      <c r="A52" s="125" t="s">
        <v>16</v>
      </c>
      <c r="K52" s="14"/>
      <c r="L52" s="14"/>
      <c r="M52" s="14"/>
      <c r="N52" s="14"/>
      <c r="O52" s="78"/>
      <c r="P52" s="78"/>
      <c r="Q52" s="14"/>
      <c r="R52" s="14"/>
    </row>
    <row r="53" spans="1:18" ht="12.75">
      <c r="A53" s="57" t="s">
        <v>66</v>
      </c>
      <c r="B53" s="58"/>
      <c r="C53" s="58"/>
      <c r="D53" s="58"/>
      <c r="E53" s="58"/>
      <c r="F53" s="58"/>
      <c r="G53" s="58"/>
      <c r="H53" s="58"/>
      <c r="I53" s="58" t="s">
        <v>11</v>
      </c>
      <c r="J53" s="58" t="s">
        <v>13</v>
      </c>
      <c r="K53" s="58" t="s">
        <v>12</v>
      </c>
      <c r="L53" s="113" t="s">
        <v>44</v>
      </c>
      <c r="M53" s="113" t="s">
        <v>46</v>
      </c>
      <c r="N53" s="112" t="s">
        <v>45</v>
      </c>
      <c r="O53" s="79"/>
      <c r="P53" s="34"/>
      <c r="Q53" s="34"/>
      <c r="R53" s="20"/>
    </row>
    <row r="54" spans="1:18" ht="12.75">
      <c r="A54" s="55" t="s">
        <v>58</v>
      </c>
      <c r="B54" s="39"/>
      <c r="C54" s="39"/>
      <c r="D54" s="39"/>
      <c r="E54" s="39"/>
      <c r="F54" s="39"/>
      <c r="G54" s="39"/>
      <c r="H54" s="39"/>
      <c r="I54" s="39">
        <v>50</v>
      </c>
      <c r="J54" s="39">
        <v>2</v>
      </c>
      <c r="K54" s="39">
        <v>0</v>
      </c>
      <c r="L54" s="108">
        <v>32</v>
      </c>
      <c r="M54" s="108">
        <v>1</v>
      </c>
      <c r="N54" s="109">
        <v>0</v>
      </c>
      <c r="P54" s="85"/>
      <c r="Q54" s="65"/>
      <c r="R54" s="3"/>
    </row>
    <row r="55" spans="1:18" ht="12.75">
      <c r="A55" s="55" t="s">
        <v>59</v>
      </c>
      <c r="B55" s="39"/>
      <c r="C55" s="39"/>
      <c r="D55" s="39"/>
      <c r="E55" s="39"/>
      <c r="F55" s="39"/>
      <c r="G55" s="39"/>
      <c r="H55" s="39"/>
      <c r="I55" s="39">
        <v>20</v>
      </c>
      <c r="J55" s="39">
        <v>5</v>
      </c>
      <c r="K55" s="39">
        <v>0</v>
      </c>
      <c r="L55" s="108">
        <v>12</v>
      </c>
      <c r="M55" s="108">
        <v>3</v>
      </c>
      <c r="N55" s="109">
        <v>0</v>
      </c>
      <c r="P55" s="85"/>
      <c r="Q55" s="65"/>
      <c r="R55" s="3"/>
    </row>
    <row r="56" spans="1:18" ht="12.75">
      <c r="A56" s="55" t="s">
        <v>17</v>
      </c>
      <c r="B56" s="39"/>
      <c r="C56" s="39"/>
      <c r="D56" s="39"/>
      <c r="E56" s="39"/>
      <c r="F56" s="39"/>
      <c r="G56" s="39"/>
      <c r="H56" s="39"/>
      <c r="I56" s="39">
        <v>20</v>
      </c>
      <c r="J56" s="39">
        <v>6</v>
      </c>
      <c r="K56" s="39">
        <v>0</v>
      </c>
      <c r="L56" s="108">
        <v>10</v>
      </c>
      <c r="M56" s="108">
        <v>1</v>
      </c>
      <c r="N56" s="109">
        <v>0</v>
      </c>
      <c r="P56" s="85"/>
      <c r="Q56" s="65"/>
      <c r="R56" s="3"/>
    </row>
    <row r="57" spans="1:18" ht="12.75">
      <c r="A57" s="55" t="s">
        <v>18</v>
      </c>
      <c r="B57" s="39"/>
      <c r="C57" s="39"/>
      <c r="D57" s="39"/>
      <c r="E57" s="39"/>
      <c r="F57" s="39"/>
      <c r="G57" s="39"/>
      <c r="H57" s="39"/>
      <c r="I57" s="39">
        <v>80</v>
      </c>
      <c r="J57" s="39">
        <v>20</v>
      </c>
      <c r="K57" s="39">
        <v>0</v>
      </c>
      <c r="L57" s="108">
        <v>13</v>
      </c>
      <c r="M57" s="108">
        <v>1</v>
      </c>
      <c r="N57" s="109">
        <v>0</v>
      </c>
      <c r="P57" s="85"/>
      <c r="Q57" s="65"/>
      <c r="R57" s="3"/>
    </row>
    <row r="58" spans="1:18" ht="12.75">
      <c r="A58" s="55" t="s">
        <v>19</v>
      </c>
      <c r="B58" s="39"/>
      <c r="C58" s="39"/>
      <c r="D58" s="39"/>
      <c r="E58" s="39"/>
      <c r="F58" s="39"/>
      <c r="G58" s="39"/>
      <c r="H58" s="39"/>
      <c r="I58" s="39">
        <v>420</v>
      </c>
      <c r="J58" s="39">
        <v>125</v>
      </c>
      <c r="K58" s="39">
        <v>0</v>
      </c>
      <c r="L58" s="108">
        <v>250</v>
      </c>
      <c r="M58" s="108">
        <v>2</v>
      </c>
      <c r="N58" s="109">
        <v>0</v>
      </c>
      <c r="P58" s="85"/>
      <c r="Q58" s="65"/>
      <c r="R58" s="3"/>
    </row>
    <row r="59" spans="1:18" ht="13.5" thickBot="1">
      <c r="A59" s="56" t="s">
        <v>20</v>
      </c>
      <c r="B59" s="43"/>
      <c r="C59" s="43"/>
      <c r="D59" s="43"/>
      <c r="E59" s="43"/>
      <c r="F59" s="43"/>
      <c r="G59" s="43"/>
      <c r="H59" s="43"/>
      <c r="I59" s="43">
        <v>1300</v>
      </c>
      <c r="J59" s="43">
        <v>400</v>
      </c>
      <c r="K59" s="43">
        <v>0</v>
      </c>
      <c r="L59" s="106">
        <v>830</v>
      </c>
      <c r="M59" s="106">
        <v>130</v>
      </c>
      <c r="N59" s="107">
        <v>0</v>
      </c>
      <c r="P59" s="85"/>
      <c r="Q59" s="65"/>
      <c r="R59" s="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3"/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E.V.A.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Hauer</dc:creator>
  <cp:keywords/>
  <dc:description/>
  <cp:lastModifiedBy>Cs. Roland</cp:lastModifiedBy>
  <cp:lastPrinted>2006-06-21T12:08:56Z</cp:lastPrinted>
  <dcterms:created xsi:type="dcterms:W3CDTF">2005-12-19T09:52:03Z</dcterms:created>
  <dcterms:modified xsi:type="dcterms:W3CDTF">2007-09-14T09:20:39Z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